
<file path=[Content_Types].xml><?xml version="1.0" encoding="utf-8"?>
<Types xmlns="http://schemas.openxmlformats.org/package/2006/content-types">
  <Override ContentType="application/vnd.openxmlformats-officedocument.theme+xml" PartName="/xl/theme/theme1.xml"/>
  <Override ContentType="application/vnd.openxmlformats-officedocument.spreadsheetml.styles+xml" PartName="/xl/styles.xml"/>
  <Default ContentType="application/vnd.openxmlformats-package.relationships+xml" Extension="rels"/>
  <Default ContentType="application/xml" Extension="xml"/>
  <Default ContentType="image/png" Extension="png"/>
  <Default ContentType="application/vnd.openxmlformats-officedocument.vmlDrawing" Extension="vml"/>
  <Override ContentType="application/vnd.openxmlformats-officedocument.spreadsheetml.sheet.main+xml" PartName="/xl/workbook.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PartName="/xl/worksheets/sheet1.xml" ContentType="application/vnd.openxmlformats-officedocument.spreadsheetml.worksheet+xml"/>
</Types>
</file>

<file path=_rels/.rels><ns0:Relationships xmlns:ns0="http://schemas.openxmlformats.org/package/2006/relationships">
  <ns0:Relationship Id="rId1" Target="xl/workbook.xml" Type="http://schemas.openxmlformats.org/officeDocument/2006/relationships/officeDocument"/>
  <ns0:Relationship Id="rId2" Target="docProps/core.xml" Type="http://schemas.openxmlformats.org/package/2006/relationships/metadata/core-properties"/>
  <ns0:Relationship Id="rId3" Target="docProps/app.xml" Type="http://schemas.openxmlformats.org/officeDocument/2006/relationships/extended-properties"/>
</ns0:Relationships>

</file>

<file path=xl/workbook.xml><?xml version="1.0" encoding="utf-8"?>
<s:workbook xmlns:s="http://schemas.openxmlformats.org/spreadsheetml/2006/main">
  <s:fileVersion appName="xl" lastEdited="4" lowestEdited="4" rupBuild="4505"/>
  <s:workbookPr defaultThemeVersion="124226" codeName="ThisWorkbook"/>
  <s:bookViews>
    <s:workbookView activeTab="0" autoFilterDateGrouping="1" firstSheet="0" minimized="0" showHorizontalScroll="1" showSheetTabs="1" showVerticalScroll="1" tabRatio="600" visibility="visible"/>
  </s:bookViews>
  <s:sheets>
    <s:sheet xmlns:r="http://schemas.openxmlformats.org/officeDocument/2006/relationships" name="Sheet" sheetId="1" r:id="rId1"/>
  </s:sheets>
  <s:definedNames>
    <s:definedName name="_xlnm._FilterDatabase" localSheetId="0" hidden="1">'Sheet'!$A$4:$AX$308</s:definedName>
  </s:definedNames>
  <s:calcPr calcId="124519" calcMode="auto" fullCalcOnLoad="1"/>
</s:workbook>
</file>

<file path=xl/sharedStrings.xml><?xml version="1.0" encoding="utf-8"?>
<sst xmlns="http://schemas.openxmlformats.org/spreadsheetml/2006/main" uniqueCount="3147">
  <si>
    <t/>
  </si>
  <si>
    <t xml:space="preserve"> Відділ освіти, молоді та спорту,  культури, туризму та зовнішніх зв'язків Полянської сільської ради Мукачівського  району Закарпатської області</t>
  </si>
  <si>
    <t xml:space="preserve"> Електрична енергія (універсальна послуга для гуртожитку)</t>
  </si>
  <si>
    <t xml:space="preserve"> ЗДО № 12 "Олімпійський" СМР</t>
  </si>
  <si>
    <t xml:space="preserve"> Хустський район, с. Горінчово</t>
  </si>
  <si>
    <t>"ВІДДІЛ ОСВІТИ, КУЛЬТУРИ, МОЛОДІ ТА СПОРТУ ОВІДІОПОЛЬСЬКОЇ СЕЛИЩНОЇ РАДИ"</t>
  </si>
  <si>
    <t>"КОМУНАЛЬНА УСТАНОВА "МУКАЧІВСЬКИЙ ПСИХОНЕВРОЛОГІЧНИЙ ІНТЕРНАТ" ЗАКАРПАТСЬКОЇ ОБЛАСНОЇ РАДИ"</t>
  </si>
  <si>
    <t>*Примітка: «К» – коефіцієнт прибутковості Постачальника (маржа, вартість послуг Учасника), що визначається Учасником у ціні своєї пропозиції, не може бути величиною від’ємною. У разі якщо маржа буде від’ємною, це буде це буде розцінюватися як відмова Учасника (прирівнюється Замовником до письмової відмови Переможця відбору від укладання Договору) від укладання договору на умовах, визначених замовником у запиті пропозицій постачальників, зокрема у проєкті договору та його додатках, що є складовою частиною запиту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та така пропозиція підлягає відхиленню.</t>
  </si>
  <si>
    <t>*Примітка: «М» – маржа прибутковості Постачальника (маржа, вартість послуг Учасника), що визначається Учасником у ціні своєї пропозиції, не може бути величиною від’ємною. У разі якщо маржа буде від’ємною, це буде вважатись відмовою від підписання договору про закупівлю!</t>
  </si>
  <si>
    <t>*для розрахунку ціни пропозиції - середньозважена ціна на ринку «на добу наперед» за повний, останній календарний місяць, доступна на сайті ДП “Оператор ринку” на момент кінцевого терміну подання пропозицій.</t>
  </si>
  <si>
    <t>*розраховується на основі середньозваженої ціни на ринку “на добу наперед” за  повний останній 
 календарний місяць, що передує даті оголошення процедури закупівлі / запиту пропозицій постачальників, 
 з урахуванням ціни (тарифу) на послуги з електропостачання .</t>
  </si>
  <si>
    <t>*розраховується на основі середньозваженої ціни на ринку “на добу наперед” за  повний останній календарний місяць, що передує даті оголошення процедури закупівлі / запиту пропозицій постачальників, з урахуванням ціни (тарифу) на послуги з електропостачання.</t>
  </si>
  <si>
    <t>*розраховується на основі середньозваженої ціни на ринку “на добу наперед” за  повний останній календарний місяць, що передує даті оголошення процедури закупівлі / запиту пропозицій постачальників, з урахуванням ціни (тарифу) на послуги з електропостачання.  З метою належного виконання умов, передбачених п.</t>
  </si>
  <si>
    <t>+ V) × Wплан × Р, де:
 Цф – ціна тендерної пропозиції за одиницю електричної енергії (грн/кВт*год); Ц рдн – ціна на ринку “на добу наперед”, яка для даної закупівлі становить ________ грн/кВт⋅год без ПДВ (визначена замовником як середньозважена ціна на ринку “на добу наперед” за повний останній календарний місяць, що передує даті оголошення процедури закупівлі, за даними АТ “Оператор ринку”, розміщеними на його вебсайті: www. oree.</t>
  </si>
  <si>
    <t>+0382716362</t>
  </si>
  <si>
    <t>+0459465860</t>
  </si>
  <si>
    <t>+380312660892</t>
  </si>
  <si>
    <t>+380312695372</t>
  </si>
  <si>
    <t>+380313121420</t>
  </si>
  <si>
    <t>+380313131656</t>
  </si>
  <si>
    <t>+380322358104</t>
  </si>
  <si>
    <t>+380332791045</t>
  </si>
  <si>
    <t>+380334235110</t>
  </si>
  <si>
    <t>+380343161772</t>
  </si>
  <si>
    <t>+380347725891</t>
  </si>
  <si>
    <t>+380355521772</t>
  </si>
  <si>
    <t>+380372524575</t>
  </si>
  <si>
    <t>+380372540870</t>
  </si>
  <si>
    <t>+380382647021</t>
  </si>
  <si>
    <t>+380385226534</t>
  </si>
  <si>
    <t>+380432328120</t>
  </si>
  <si>
    <t>+380432504731</t>
  </si>
  <si>
    <t>+380432534582</t>
  </si>
  <si>
    <t>+380432536249</t>
  </si>
  <si>
    <t>+380432563535, +380432563535</t>
  </si>
  <si>
    <t>+380432583131</t>
  </si>
  <si>
    <t>+380432599029</t>
  </si>
  <si>
    <t>+380432612169</t>
  </si>
  <si>
    <t>+380432612951</t>
  </si>
  <si>
    <t>+380432651101</t>
  </si>
  <si>
    <t>+380432672991</t>
  </si>
  <si>
    <t>+380432674368</t>
  </si>
  <si>
    <t>+380432674799</t>
  </si>
  <si>
    <t>+380434021690</t>
  </si>
  <si>
    <t>+380434222262</t>
  </si>
  <si>
    <t>+380434322638</t>
  </si>
  <si>
    <t>+380442560383</t>
  </si>
  <si>
    <t>+380442942364</t>
  </si>
  <si>
    <t>+380442946947</t>
  </si>
  <si>
    <t>+380443344770, +380443344770, +380372547650</t>
  </si>
  <si>
    <t>+380443668100</t>
  </si>
  <si>
    <t>+380445130018</t>
  </si>
  <si>
    <t>+380445219350</t>
  </si>
  <si>
    <t>+380457924065</t>
  </si>
  <si>
    <t>+380462647088</t>
  </si>
  <si>
    <t>+380463765282</t>
  </si>
  <si>
    <t>+380464643282</t>
  </si>
  <si>
    <t>+380465521760</t>
  </si>
  <si>
    <t>+380473524827</t>
  </si>
  <si>
    <t>+380482492590</t>
  </si>
  <si>
    <t>+380484821731</t>
  </si>
  <si>
    <t>+380487267409</t>
  </si>
  <si>
    <t>+380487822089</t>
  </si>
  <si>
    <t>+380501926155</t>
  </si>
  <si>
    <t>+380502167849</t>
  </si>
  <si>
    <t>+380502655425</t>
  </si>
  <si>
    <t>+380505305177</t>
  </si>
  <si>
    <t>+380505959136</t>
  </si>
  <si>
    <t>+380506626795</t>
  </si>
  <si>
    <t>+380507004559</t>
  </si>
  <si>
    <t>+380507375188</t>
  </si>
  <si>
    <t>+380512500069</t>
  </si>
  <si>
    <t>+380512558585</t>
  </si>
  <si>
    <t>+380513231020</t>
  </si>
  <si>
    <t>+380522358347</t>
  </si>
  <si>
    <t>+380534594342</t>
  </si>
  <si>
    <t>+380534844821</t>
  </si>
  <si>
    <t>+380535094246</t>
  </si>
  <si>
    <t>+380535455358</t>
  </si>
  <si>
    <t>+380535546853</t>
  </si>
  <si>
    <t>+380535550362</t>
  </si>
  <si>
    <t>+380536523401</t>
  </si>
  <si>
    <t>+380542687602</t>
  </si>
  <si>
    <t>+380542700149</t>
  </si>
  <si>
    <t>+380545851205</t>
  </si>
  <si>
    <t>+380567932709, +380957757424</t>
  </si>
  <si>
    <t>+380577029451</t>
  </si>
  <si>
    <t>+380577121776</t>
  </si>
  <si>
    <t>+380617023920</t>
  </si>
  <si>
    <t>+380617646577</t>
  </si>
  <si>
    <t>+380631590352</t>
  </si>
  <si>
    <t>+380637487333</t>
  </si>
  <si>
    <t>+380660459529</t>
  </si>
  <si>
    <t>+380660888988</t>
  </si>
  <si>
    <t>+380660905389</t>
  </si>
  <si>
    <t>+380661225300</t>
  </si>
  <si>
    <t>+380664178760</t>
  </si>
  <si>
    <t>+380665109888</t>
  </si>
  <si>
    <t>+380665194312</t>
  </si>
  <si>
    <t>+380666458229</t>
  </si>
  <si>
    <t>+380667656063</t>
  </si>
  <si>
    <t>+380668796830</t>
  </si>
  <si>
    <t>+380669036456</t>
  </si>
  <si>
    <t>+380669052307</t>
  </si>
  <si>
    <t>+380669600352</t>
  </si>
  <si>
    <t>+380669648392</t>
  </si>
  <si>
    <t>+380671043502</t>
  </si>
  <si>
    <t>+380671205695</t>
  </si>
  <si>
    <t>+380672348902</t>
  </si>
  <si>
    <t>+380672600293</t>
  </si>
  <si>
    <t>+380673002353</t>
  </si>
  <si>
    <t>+380673058583</t>
  </si>
  <si>
    <t>+380673454748</t>
  </si>
  <si>
    <t>+380673678872</t>
  </si>
  <si>
    <t>+380674317273</t>
  </si>
  <si>
    <t>+380674330115</t>
  </si>
  <si>
    <t>+380674594567</t>
  </si>
  <si>
    <t>+380674769743</t>
  </si>
  <si>
    <t>+380674797028</t>
  </si>
  <si>
    <t>+380675221511</t>
  </si>
  <si>
    <t>+380675813045</t>
  </si>
  <si>
    <t>+380676404511</t>
  </si>
  <si>
    <t>+380677466575</t>
  </si>
  <si>
    <t>+380677936249</t>
  </si>
  <si>
    <t>+380678355104</t>
  </si>
  <si>
    <t>+380678588589, +38023</t>
  </si>
  <si>
    <t>+380678762851</t>
  </si>
  <si>
    <t>+380679031797</t>
  </si>
  <si>
    <t>+380679073176</t>
  </si>
  <si>
    <t>+380679509055</t>
  </si>
  <si>
    <t>+380679850311</t>
  </si>
  <si>
    <t>+380679912399</t>
  </si>
  <si>
    <t>+380679989590</t>
  </si>
  <si>
    <t>+380680184802</t>
  </si>
  <si>
    <t>+380680518630</t>
  </si>
  <si>
    <t>+380680573477</t>
  </si>
  <si>
    <t>+380680593665</t>
  </si>
  <si>
    <t>+380682045755</t>
  </si>
  <si>
    <t>+380682491204</t>
  </si>
  <si>
    <t>+380683058881</t>
  </si>
  <si>
    <t>+380683208419</t>
  </si>
  <si>
    <t>+380683289508</t>
  </si>
  <si>
    <t>+380683394970</t>
  </si>
  <si>
    <t>+380683966390</t>
  </si>
  <si>
    <t>+380685540770</t>
  </si>
  <si>
    <t>+380687175478</t>
  </si>
  <si>
    <t>+380687217959</t>
  </si>
  <si>
    <t>+380687404868</t>
  </si>
  <si>
    <t>+380687688092</t>
  </si>
  <si>
    <t>+380688793020</t>
  </si>
  <si>
    <t>+380933107798</t>
  </si>
  <si>
    <t>+380933645754</t>
  </si>
  <si>
    <t>+380937164027</t>
  </si>
  <si>
    <t>+380950349574</t>
  </si>
  <si>
    <t>+380951533278</t>
  </si>
  <si>
    <t>+380951662980</t>
  </si>
  <si>
    <t>+380951884125</t>
  </si>
  <si>
    <t>+380952425227</t>
  </si>
  <si>
    <t>+380954559559</t>
  </si>
  <si>
    <t>+380955178426</t>
  </si>
  <si>
    <t>+380957145578</t>
  </si>
  <si>
    <t>+380958103543</t>
  </si>
  <si>
    <t>+380958107754</t>
  </si>
  <si>
    <t>+380958493626</t>
  </si>
  <si>
    <t>+380958753990</t>
  </si>
  <si>
    <t>+380960386662</t>
  </si>
  <si>
    <t>+380960636443</t>
  </si>
  <si>
    <t>+380960724024</t>
  </si>
  <si>
    <t>+380960994856</t>
  </si>
  <si>
    <t>+380961870624</t>
  </si>
  <si>
    <t>+380961898828</t>
  </si>
  <si>
    <t>+380961955519</t>
  </si>
  <si>
    <t>+380962282772</t>
  </si>
  <si>
    <t>+380962380701</t>
  </si>
  <si>
    <t>+380964242241</t>
  </si>
  <si>
    <t>+380965350548</t>
  </si>
  <si>
    <t>+380965491146</t>
  </si>
  <si>
    <t>+380965569858</t>
  </si>
  <si>
    <t>+380967162426</t>
  </si>
  <si>
    <t>+380967601681</t>
  </si>
  <si>
    <t>+380969562422</t>
  </si>
  <si>
    <t>+380969570324</t>
  </si>
  <si>
    <t>+380971677331</t>
  </si>
  <si>
    <t>+380971903637</t>
  </si>
  <si>
    <t>+380972068148</t>
  </si>
  <si>
    <t>+380972353263</t>
  </si>
  <si>
    <t>+380972605228</t>
  </si>
  <si>
    <t>+380972676500</t>
  </si>
  <si>
    <t>+380973441491</t>
  </si>
  <si>
    <t>+380975840044</t>
  </si>
  <si>
    <t>+380975920216</t>
  </si>
  <si>
    <t>+380976526558</t>
  </si>
  <si>
    <t>+380976940424</t>
  </si>
  <si>
    <t>+380977722247</t>
  </si>
  <si>
    <t>+380977778078</t>
  </si>
  <si>
    <t>+380978261360</t>
  </si>
  <si>
    <t>+380978858528</t>
  </si>
  <si>
    <t>+380979318609</t>
  </si>
  <si>
    <t>+380979680983</t>
  </si>
  <si>
    <t>+380979769057</t>
  </si>
  <si>
    <t>+380979909089</t>
  </si>
  <si>
    <t>+380980447000</t>
  </si>
  <si>
    <t>+380980793301</t>
  </si>
  <si>
    <t>+380982191448</t>
  </si>
  <si>
    <t>+380982355875</t>
  </si>
  <si>
    <t>+380982609420</t>
  </si>
  <si>
    <t>+380982690413</t>
  </si>
  <si>
    <t>+380983092176</t>
  </si>
  <si>
    <t>+380983199889</t>
  </si>
  <si>
    <t>+380983983490</t>
  </si>
  <si>
    <t>+380984009817</t>
  </si>
  <si>
    <t>+380984186909</t>
  </si>
  <si>
    <t>+380986316611</t>
  </si>
  <si>
    <t>+380986432540</t>
  </si>
  <si>
    <t>+380987347508</t>
  </si>
  <si>
    <t>+380987815661</t>
  </si>
  <si>
    <t>+380988818259</t>
  </si>
  <si>
    <t>+380989063564</t>
  </si>
  <si>
    <t>+380989173870, +380983948652</t>
  </si>
  <si>
    <t>+380989204199</t>
  </si>
  <si>
    <t>+380989218761</t>
  </si>
  <si>
    <t>+380989662021</t>
  </si>
  <si>
    <t>+380991272155</t>
  </si>
  <si>
    <t>+380992534877</t>
  </si>
  <si>
    <t>+380993178869</t>
  </si>
  <si>
    <t>+380996351251</t>
  </si>
  <si>
    <t>+380996912989</t>
  </si>
  <si>
    <t>+380997325305</t>
  </si>
  <si>
    <t>+380997464503</t>
  </si>
  <si>
    <t>+380997527428</t>
  </si>
  <si>
    <t>+380997654889</t>
  </si>
  <si>
    <t>+380997769335</t>
  </si>
  <si>
    <t>+386752252973</t>
  </si>
  <si>
    <t>-</t>
  </si>
  <si>
    <t>- для трифазних чотирипровідних мереж: Uн = 220 В між фазним та нульовим проводом;, - для трифазних трипровідних мереж: Uн = 220 В між фазними проводами.</t>
  </si>
  <si>
    <t>- для трифазних чотирипровідних мереж: Uн = 220 В між фазним та нульовим проводом;, - для трифазних трипровідних мереж: Uн = 220 В між фазними проводами., Цm = (Цо + Тпер+П)*ПДВ, де</t>
  </si>
  <si>
    <t>/кВт*год;
 Црдн –середньозважена ціна електричної енергії на Ринку «на добу наперед» за результатами розрахункового періоду (повний календарний місяць) грн. /кВт*год без ПДВ за даними АТ «Оператор ринку» за посиланням https://www.</t>
  </si>
  <si>
    <t>/кВт*год; 
 Црдн –середньозважена ціна електричної енергії на Ринку «на добу наперед» за результатами розрахункового періоду (повний календарний місяць що передує оголошенню закупівлі) грн. /кВт*год без ПДВ за даними АТ «Оператор ринку» за посиланням https://www.</t>
  </si>
  <si>
    <t>0</t>
  </si>
  <si>
    <t>00275932</t>
  </si>
  <si>
    <t>00497012</t>
  </si>
  <si>
    <t>00718772</t>
  </si>
  <si>
    <t>00729020</t>
  </si>
  <si>
    <t>00729089</t>
  </si>
  <si>
    <t>01116118</t>
  </si>
  <si>
    <t>01119105</t>
  </si>
  <si>
    <t>01287771</t>
  </si>
  <si>
    <t>01355708</t>
  </si>
  <si>
    <t>01983192</t>
  </si>
  <si>
    <t>01985434</t>
  </si>
  <si>
    <t>01987037</t>
  </si>
  <si>
    <t>01992653</t>
  </si>
  <si>
    <t>01997633</t>
  </si>
  <si>
    <t>01998348</t>
  </si>
  <si>
    <t>01998880</t>
  </si>
  <si>
    <t>01999342</t>
  </si>
  <si>
    <t>01999402</t>
  </si>
  <si>
    <t>01999810</t>
  </si>
  <si>
    <t>02. 2023 року на території Закарпатської області, в межах якої здійснюється облік електричної енергії ППКО ПрАТ «Закарпаттяобленерго» було впроваджено інформаційний обмін між учасниками ринку через інформаційну-телекомунікаційну платформу Датахаб («DataHub»), адміністрування якої забезпечується АКО НЕК «Укренерго», а також через яку ведеться централізований реєстр точок комерційного обліку (Реєстру ТКО) на ринку електричної енергії та здійснюється адміністрування процесів зміни електропостачальника та припинення електропостачання, Учасник відповідно до Закону України «Про ринок електричної енергії», Правил роздрібного ринку електричної енергії та Кодексу комерційного обліку електричної енергії, повинен надати документальне підтвердження від оператора системи передачі стосовно його реєстрації та можливості використання зазначеної платформи Датахаб.</t>
  </si>
  <si>
    <t>02000441</t>
  </si>
  <si>
    <t>02005177</t>
  </si>
  <si>
    <t>02005645</t>
  </si>
  <si>
    <t>02125680</t>
  </si>
  <si>
    <t>02138866</t>
  </si>
  <si>
    <t>02139952</t>
  </si>
  <si>
    <t>02141532</t>
  </si>
  <si>
    <t>02214426</t>
  </si>
  <si>
    <t>02219719</t>
  </si>
  <si>
    <t>02225737</t>
  </si>
  <si>
    <t>02226103</t>
  </si>
  <si>
    <t>02539855</t>
  </si>
  <si>
    <t>02540096</t>
  </si>
  <si>
    <t>02545608</t>
  </si>
  <si>
    <t>02546714</t>
  </si>
  <si>
    <t>02548682</t>
  </si>
  <si>
    <t>02548854</t>
  </si>
  <si>
    <t>02736372</t>
  </si>
  <si>
    <t>02928114</t>
  </si>
  <si>
    <t>02973111</t>
  </si>
  <si>
    <t>03063159</t>
  </si>
  <si>
    <t>03084523</t>
  </si>
  <si>
    <t>03188530</t>
  </si>
  <si>
    <t>03192891</t>
  </si>
  <si>
    <t>03341305</t>
  </si>
  <si>
    <t>03346644</t>
  </si>
  <si>
    <t>03494474</t>
  </si>
  <si>
    <t>03494592</t>
  </si>
  <si>
    <t>03598771</t>
  </si>
  <si>
    <t>04013755</t>
  </si>
  <si>
    <t>04057037</t>
  </si>
  <si>
    <t>04057942</t>
  </si>
  <si>
    <t>04058433</t>
  </si>
  <si>
    <t>04060803</t>
  </si>
  <si>
    <t>0432507819</t>
  </si>
  <si>
    <t>04325986</t>
  </si>
  <si>
    <t>04333158</t>
  </si>
  <si>
    <t>04339698</t>
  </si>
  <si>
    <t>04341519</t>
  </si>
  <si>
    <t>04349923</t>
  </si>
  <si>
    <t>04350004</t>
  </si>
  <si>
    <t>04351601</t>
  </si>
  <si>
    <t>04354120</t>
  </si>
  <si>
    <t>04355355</t>
  </si>
  <si>
    <t>04357450</t>
  </si>
  <si>
    <t>04371928</t>
  </si>
  <si>
    <t>04390624</t>
  </si>
  <si>
    <t>04394585</t>
  </si>
  <si>
    <t>0442816907</t>
  </si>
  <si>
    <t>04590665</t>
  </si>
  <si>
    <t>04725912</t>
  </si>
  <si>
    <t>0485226404</t>
  </si>
  <si>
    <t>04cb2b3e14ea423083d4c6bc53965675</t>
  </si>
  <si>
    <t>0509008959</t>
  </si>
  <si>
    <t>05266240</t>
  </si>
  <si>
    <t>05353d42341a4312b6389d81ebc02215</t>
  </si>
  <si>
    <t>05392714</t>
  </si>
  <si>
    <t>05403286</t>
  </si>
  <si>
    <t>05417087</t>
  </si>
  <si>
    <t>05476322</t>
  </si>
  <si>
    <t>05481470</t>
  </si>
  <si>
    <t>05483150</t>
  </si>
  <si>
    <t>05492255</t>
  </si>
  <si>
    <t>05494656</t>
  </si>
  <si>
    <t>05510830</t>
  </si>
  <si>
    <t>05534261</t>
  </si>
  <si>
    <t>05646a02a6a4d8f6531f4bfbd5ae0e36</t>
  </si>
  <si>
    <t>0682198121</t>
  </si>
  <si>
    <t>0687633556</t>
  </si>
  <si>
    <t>08563553</t>
  </si>
  <si>
    <t>08735095</t>
  </si>
  <si>
    <t>08803655</t>
  </si>
  <si>
    <t>08803796</t>
  </si>
  <si>
    <t>08c5453e80b1bb13dd6c0aa89d66cfa9</t>
  </si>
  <si>
    <t>09310000-5 Електрична енергія</t>
  </si>
  <si>
    <t>09310000-5 Електрична енергія  (Електрична енергія)</t>
  </si>
  <si>
    <t>09310000-5 – Електрична енергія за ДК 021:2015 (Електрична енергія, без розподілу)</t>
  </si>
  <si>
    <t>0960429695</t>
  </si>
  <si>
    <t>0af21f8280944a72ba8d833a3bb6f5ca</t>
  </si>
  <si>
    <t>0c7fc450fe3d448bab9f4c911ba025d2</t>
  </si>
  <si>
    <t>0d4f9d4a841d46f08f3800afa5b25d99</t>
  </si>
  <si>
    <t>1 ДЕРЖАВНИЙ ПОЖЕЖНО-РЯТУВАЛЬНИЙ ЗАГІН ГОЛОВНОГО УПРАВЛІННЯ ДЕРЖАВНОЇ СЛУЖБИ УКРАЇНИ З НАДЗВИЧАЙНИХ СИТУАЦІЙ У ВІННИЦЬКІЙ ОБЛАСТІ</t>
  </si>
  <si>
    <t>1) лист обгрунтування;
 2) інформацію з офіційного веб-сайту ДП «Оператор ринку» на підтвердження коливання ціни за одиницю електричної енергії на ринку, що має містити порівняння середньозваженої ціни на ринку «на добу наперед» в  торговій зоні «ОЕС України» за період часу, який є не меншими за розрахунковий період (повний календарний місяць).</t>
  </si>
  <si>
    <t>1,2 — урахування ПДВ (у разі, якщо Постачальник не є платником ПДВ, у формулі замість 1,2 зазначається 1);
 Цсз — середньозважена ціна електричної енергії (в за результатами торгів на ринку електричної енергії «на добу наперед» за відповідний повний календарний місяць, за який здійснюється розрахунок, оприлюднена на офіційному вебсайті «Оператора ринку» (https://www. oree.</t>
  </si>
  <si>
    <t>1.  Розрахунковим періодом визначено повний календарний місяць з 0-00 1-го числа до 24-00 останнього числа місяця.</t>
  </si>
  <si>
    <t>1.1   Ц = (Срдн + Тосп+ Тоср + П)*1,2  де</t>
  </si>
  <si>
    <t>1002dbea0a61b59089aab799afc6e639</t>
  </si>
  <si>
    <t>103bdbe9b34048dc8a89a5ff59ca6f7b</t>
  </si>
  <si>
    <t>116945.4 UAH</t>
  </si>
  <si>
    <t>11d5948fd717875ab22f70a73b4b36ab</t>
  </si>
  <si>
    <t>12000.0 UAH</t>
  </si>
  <si>
    <t>12100.0 UAH</t>
  </si>
  <si>
    <t>12e1496da68e44c4bbea7ad67ffc4379</t>
  </si>
  <si>
    <t>13.  На підставі отриманих даних від Постачальника послуг комерційного обліку (Оператора 
 системи) Постачальник до 12 числа місяця, наступн ого за розрахунковим періодом (місяцем</t>
  </si>
  <si>
    <t>13335682</t>
  </si>
  <si>
    <t>13875.0 UAH</t>
  </si>
  <si>
    <t>13966170</t>
  </si>
  <si>
    <t>13982364</t>
  </si>
  <si>
    <t>14086057</t>
  </si>
  <si>
    <t>14321216</t>
  </si>
  <si>
    <t>14321512</t>
  </si>
  <si>
    <t>14321541</t>
  </si>
  <si>
    <t>14321707</t>
  </si>
  <si>
    <t>14321860</t>
  </si>
  <si>
    <t>14373035</t>
  </si>
  <si>
    <t>15.  У разі виникнення спірних питань між Споживачем та Постачальником послуг комерційного обліку (оператором системи) щодо повноти/достовірності показів розрахункових засобів обліку, Постачальник може надавати Споживачу консультації та іншу допомогу щодо врегулювання спірних питань.  Але в будь-якому випадку інформація  постачальника послуг комерційного обліку (оператора системи) є пріоритетною для здійснення комерційних розрахунків за цим Договором.</t>
  </si>
  <si>
    <t>15.  У разі виникнення у Споживача сумніву у правильності показів розрахункових засобів вимірювальної техніки та/або обсягів споживання електричної енергії, на підставі яких здійснювались нарахування у пред’явленому до оплати документі, Споживач подає про це заяву оператору системи/постачальнику послуг комерційного обліку (ОСР), а у разі виникнення сумніву у правильності суми у пред’явленому до плати документі щодо оплати за постачання або розподіл (передачу) електричної енергії – учаснику роздрібного ринку, який надав розрахунковий документ (Постачальнику).  Наявність заперечень з боку Споживача або спорів щодо показів засобів обліку не є підставою для затримки та/або не повної оплати коштів, згідно виставлених Постачальником рахунків.</t>
  </si>
  <si>
    <t>15osalova@ukr.net</t>
  </si>
  <si>
    <t>16.  У разі виникнення спірних питань між Споживачем та Постачальником послуг комерційного обліку (оператором системи) щодо повноти/достовірності показів розрахункових засобів обліку, Постачальник може надавати Споживачу консультації та іншу допомогу щодо врегулювання спірних питань.  Але в будь-якому випадку інформація  постачальника послуг комерційного обліку (оператора системи) є пріоритетною для здійснення комерційних розрахунків за цим Договором.</t>
  </si>
  <si>
    <t>1665.0 UAH</t>
  </si>
  <si>
    <t>16f9220261574545a101418353b159a7</t>
  </si>
  <si>
    <t>17fb557ede964959aac38478c8562357</t>
  </si>
  <si>
    <t>18000.0 UAH</t>
  </si>
  <si>
    <t>189ba884e14e8ee3c29490fdaad478bf</t>
  </si>
  <si>
    <t>19.  Протокол перевірки показників якості електроенергії на відповідність вимогам, що встановлені у ДСТУ ЕN 50160-2023 або ДСТУ ЕN 50160-2014  разом із наочним графіком усереднених значень відхилень напруги протягом терміну вимірювання, виданий у 2025 році.  Для підтвердження повноважень метрологічної лабораторії учасники у складі пропозиції подають копію чинного сертифікату визнання вимірювальних можливостей такої лабораторії, що виданий уповноваженим органом.
2020 №320/13/14-01»
 - учасник розмістив (завантажив) документ у форматі «JPG» замість документа у форматі «pdf» (PortableDocumentFormat)»
 Всі документи, що подаються Учасником у складі своєї тендерної пропозиції повинні бути скановані з документів, у вигляді окремого електронного (их) файлів у форматі розширення .
2.  протокол перевірки показників якості електроенергії на відповідність вимогам, що встановлені у ДСТУ ЕN 50160-2023 разом із наочним графіком усереднених значень відхилень напруги протягом терміну вимірювання.  Відповідний протокол повинен бути виданий на ім’я учасника процедури закупівлі спеціалізованою метрологічною лабораторією уповноваженого на це органу або підприємства у 2025 році.</t>
  </si>
  <si>
    <t>1bb3c60389b448cbb7578d8ea47214fb</t>
  </si>
  <si>
    <t>1cf3ca500cee4e06811409168cd3552e</t>
  </si>
  <si>
    <t>1d5975e951f849e8bdb964047ac7086c</t>
  </si>
  <si>
    <t>1ed8a542835940cdb9e805b8a484465a</t>
  </si>
  <si>
    <t>2. При подачі своєї пропозиції учасник має врахувати, що коефіцієнт прибутковості Постачальника (маржа, вартість послуг Учасника)  не може бути величиною від’ємною. ... *Примітка: «К» – коефіцієнт прибутковості Постачальника (маржа, вартість послуг Учасника), що визначається Учасником у ціні своєї пропозиції, не може бути величиною від’ємною.
У разі, якщо «К» – коефіцієнт прибутковості Постачальника (маржа, вартість послуг Учасника),  буде від’ємною величиною, це буде розцінюватися, як письмова відмова Постачальника від укладання договору на умовах, визначених замовником у запиті пропозицій постачальників, зокрема у проєкті договору, що є складовою частиною запиту пропозицій постачальників (згідно підпункту 2 пункту 64 Постанови № 822 «Про затвердження Порядку формування та використання електронного каталогу» від                 14.09.2020 року зі змінами) та підлягає відхиленню.</t>
  </si>
  <si>
    <t>20001496</t>
  </si>
  <si>
    <t>20001556</t>
  </si>
  <si>
    <t>20001674</t>
  </si>
  <si>
    <t>20096976</t>
  </si>
  <si>
    <t>20131879</t>
  </si>
  <si>
    <t>20139837</t>
  </si>
  <si>
    <t>2018 р.   № 373, за останній звітний період, що передує даті оприлюднення закупівлі.  16.</t>
  </si>
  <si>
    <t>2020 №320/13/14-01»
 - учасник розмістив (завантажив) документ у форматі «JPG» замість  документа у форматі «pdf» (PortableDocumentFormat)».</t>
  </si>
  <si>
    <t>2020 №320/13/14-01»
 - учасник розмістив (завантажив) документ у форматі «JPG» замість документа у форматі «pdf» (PortableDocumentFormat)»
 Всі документи, що подаються Учасником у складі своєї тендерної пропозиції повинні бути скановані з документів, у вигляді окремого електронного (их) файлів у форматі розширення .
2.  протокол перевірки показників якості електроенергії на відповідність вимогам, що встановлені у ДСТУ ЕN 50160-2023 разом із наочним графіком усереднених значень відхилень напруги протягом терміну вимірювання.  Відповідний протокол повинен бути виданий на ім’я учасника процедури закупівлі спеціалізованою метрологічною лабораторією уповноваженого на це органу або підприємства у 2025 році.
19.  Протокол перевірки показників якості електроенергії на відповідність вимогам, що встановлені у ДСТУ ЕN 50160-2023 або ДСТУ ЕN 50160-2014  разом із наочним графіком усереднених значень відхилень напруги протягом терміну вимірювання, виданий у 2025 році.  Для підтвердження повноважень метрологічної лабораторії учасники у складі пропозиції подають копію чинного сертифікату визнання вимірювальних можливостей такої лабораторії, що виданий уповноваженим органом.</t>
  </si>
  <si>
    <t>2020 №320/13/14-01»
 - учасник розмістив (завантажив) документ у форматі «JPG» замість документа у форматі «pdf» (PortableDocumentFormat)»
 Відповідно до статті 58-1 Господарського кодексу України «суб’єкт господарювання має право використовувати у своїй діяльності печатки.
2.  протокол перевірки показників якості електроенергії на відповідність вимогам, що встановлені у ДСТУ ЕN 50160-2023 разом із наочним графіком усереднених значень відхилень напруги протягом терміну вимірювання.  Відповідний протокол повинен бути виданий на ім’я учасника процедури закупівлі спеціалізованою метрологічною лабораторією уповноваженого на це органу або підприємства у 2025 році.</t>
  </si>
  <si>
    <t>2020 №320/13/14-01»
 — учасник розмістив (завантажив) документ у форматі «JPG» замість  документа у форматі «pdf» (PortableDocumentFormat)».</t>
  </si>
  <si>
    <t>2020 №320/13/14-01»
 — учасник розмістив (завантажив) документ у форматі «JPG» замість  документа у форматі «pdf» (PortableDocumentFormat)».
Звіт перевірки показників якості електроенергії на відповідність вимогам, що встановлені у ДСТУ ЕN 50160-2023 або ДСТУ ЕN 50160-2014  разом із наочним графіком усереднених значень відхилень напруги протягом терміну вимірювання.</t>
  </si>
  <si>
    <t>2020 №320/13/14-01»;
 - учасник розмістив (завантажив) документ у форматі «JPG» замість  документа у форматі «pdf» (PortableDocumentFormat)».  2.</t>
  </si>
  <si>
    <t>2023 №123/1/01-02"
 - учасник розмістив (завантажив) документ у форматі «JPG» замість  документа у форматі «pdf» (Portable Document Format)».</t>
  </si>
  <si>
    <t>20555378</t>
  </si>
  <si>
    <t>20556277</t>
  </si>
  <si>
    <t>20558709</t>
  </si>
  <si>
    <t>20558980</t>
  </si>
  <si>
    <t>20572069</t>
  </si>
  <si>
    <t>20583073</t>
  </si>
  <si>
    <t>20908003</t>
  </si>
  <si>
    <t>20992363</t>
  </si>
  <si>
    <t>21064435</t>
  </si>
  <si>
    <t>21108411</t>
  </si>
  <si>
    <t>21111382</t>
  </si>
  <si>
    <t>21133610</t>
  </si>
  <si>
    <t>21136092</t>
  </si>
  <si>
    <t>21430733</t>
  </si>
  <si>
    <t>21661556</t>
  </si>
  <si>
    <t>21911036</t>
  </si>
  <si>
    <t>22114862</t>
  </si>
  <si>
    <t>22375166</t>
  </si>
  <si>
    <t>22375384</t>
  </si>
  <si>
    <t>22385822</t>
  </si>
  <si>
    <t>22440082</t>
  </si>
  <si>
    <t>22515785</t>
  </si>
  <si>
    <t>22548359</t>
  </si>
  <si>
    <t>22548922</t>
  </si>
  <si>
    <t>225f5e8491a847f993cf3abd4e42eef1</t>
  </si>
  <si>
    <t>22766949</t>
  </si>
  <si>
    <t>22814631</t>
  </si>
  <si>
    <t>23018126</t>
  </si>
  <si>
    <t>230bae571d2646b4acf82dae67cff769</t>
  </si>
  <si>
    <t>23107383</t>
  </si>
  <si>
    <t>2332530.0 UAH</t>
  </si>
  <si>
    <t>23350000.0 UAH</t>
  </si>
  <si>
    <t>23370343</t>
  </si>
  <si>
    <t>23370366</t>
  </si>
  <si>
    <t>23372313</t>
  </si>
  <si>
    <t>2341.5 UAH</t>
  </si>
  <si>
    <t>23516367</t>
  </si>
  <si>
    <t>23550370</t>
  </si>
  <si>
    <t>23550453</t>
  </si>
  <si>
    <t>23561669</t>
  </si>
  <si>
    <t>23563059</t>
  </si>
  <si>
    <t>23623471</t>
  </si>
  <si>
    <t>23731321</t>
  </si>
  <si>
    <t>23802831</t>
  </si>
  <si>
    <t>23804600</t>
  </si>
  <si>
    <t>23804646</t>
  </si>
  <si>
    <t>23922937</t>
  </si>
  <si>
    <t>23cd149504e746b2a44a2d01d63dfa23</t>
  </si>
  <si>
    <t>24507442</t>
  </si>
  <si>
    <t>24715502</t>
  </si>
  <si>
    <t>24828034</t>
  </si>
  <si>
    <t>24830812</t>
  </si>
  <si>
    <t>24830918</t>
  </si>
  <si>
    <t>24830930</t>
  </si>
  <si>
    <t>24831026</t>
  </si>
  <si>
    <t>24831036</t>
  </si>
  <si>
    <t>25000.0 UAH</t>
  </si>
  <si>
    <t>25166500</t>
  </si>
  <si>
    <t>25166517</t>
  </si>
  <si>
    <t>25166581</t>
  </si>
  <si>
    <t>25166606</t>
  </si>
  <si>
    <t>25166612</t>
  </si>
  <si>
    <t>25166658</t>
  </si>
  <si>
    <t>25452525</t>
  </si>
  <si>
    <t>25500353</t>
  </si>
  <si>
    <t>25814353</t>
  </si>
  <si>
    <t>25877321</t>
  </si>
  <si>
    <t>25877394</t>
  </si>
  <si>
    <t>25877566</t>
  </si>
  <si>
    <t>26001770</t>
  </si>
  <si>
    <t>26099102</t>
  </si>
  <si>
    <t>26173850</t>
  </si>
  <si>
    <t>26191575</t>
  </si>
  <si>
    <t>26235427</t>
  </si>
  <si>
    <t>26235539</t>
  </si>
  <si>
    <t>26243237</t>
  </si>
  <si>
    <t>26243253</t>
  </si>
  <si>
    <t>26243562</t>
  </si>
  <si>
    <t>26244001</t>
  </si>
  <si>
    <t>26244917</t>
  </si>
  <si>
    <t>26395148</t>
  </si>
  <si>
    <t>26395243</t>
  </si>
  <si>
    <t>26395258</t>
  </si>
  <si>
    <t>26395266</t>
  </si>
  <si>
    <t>26395496</t>
  </si>
  <si>
    <t>26459664</t>
  </si>
  <si>
    <t>26465021</t>
  </si>
  <si>
    <t>26482723</t>
  </si>
  <si>
    <t>26513625</t>
  </si>
  <si>
    <t>26553305</t>
  </si>
  <si>
    <t>26597490</t>
  </si>
  <si>
    <t>26632223</t>
  </si>
  <si>
    <t>267801cf784649d69d4f8b646df617f4</t>
  </si>
  <si>
    <t>27c673aa7c7e3fdc0be08641a108b3d8</t>
  </si>
  <si>
    <t>2800.0 UAH</t>
  </si>
  <si>
    <t>290939322d32435dbf3f36dbc48d273a</t>
  </si>
  <si>
    <t>296e987eef904c3e871e13173263ddcd</t>
  </si>
  <si>
    <t>29a82fa4a9c24babb4034b621f453470</t>
  </si>
  <si>
    <t>2addb6880da84110b731f1acee55b8a1</t>
  </si>
  <si>
    <t>2b89e04a06474e10b0d8e4b5ed74a436</t>
  </si>
  <si>
    <t>3.  У випадку зростання ціни за 1 кВт*год  на ринку «на добу наперед» за  повний розрахунковий місяць більше ніж на 10 % у порівнянні із ціною  за 1  кВт*год  на ринку «на добу наперед» за повний календарний місяць у якому було підписано Договір/ укладено останню додаткову угоду про зміну ціни Договору,  будь-яка із Сторін має право достроково розірвати Договір, повідомивши про це іншу Сторону не пізніше ніж за 20 днів до очікуваної дати дострокового розірвання Договору.</t>
  </si>
  <si>
    <t>30000.0 UAH</t>
  </si>
  <si>
    <t>306359dd1f094905b7eb9fc3f0e34179</t>
  </si>
  <si>
    <t>31080877</t>
  </si>
  <si>
    <t>31802662</t>
  </si>
  <si>
    <t>31948866</t>
  </si>
  <si>
    <t>32375554</t>
  </si>
  <si>
    <t>32396815</t>
  </si>
  <si>
    <t>32642110</t>
  </si>
  <si>
    <t>33111325</t>
  </si>
  <si>
    <t>33141082</t>
  </si>
  <si>
    <t>33295386</t>
  </si>
  <si>
    <t>33403498</t>
  </si>
  <si>
    <t>33464152</t>
  </si>
  <si>
    <t>33989364</t>
  </si>
  <si>
    <t>34227191</t>
  </si>
  <si>
    <t>34610075</t>
  </si>
  <si>
    <t>35000.0 UAH</t>
  </si>
  <si>
    <t>35157487</t>
  </si>
  <si>
    <t>35185011</t>
  </si>
  <si>
    <t>35263749</t>
  </si>
  <si>
    <t>35527690</t>
  </si>
  <si>
    <t>36000.0 UAH</t>
  </si>
  <si>
    <t>36892237</t>
  </si>
  <si>
    <t>36c3616c13da43f0a43806377b2c6cca</t>
  </si>
  <si>
    <t>37650241</t>
  </si>
  <si>
    <t>37834197</t>
  </si>
  <si>
    <t>37899715</t>
  </si>
  <si>
    <t>37920159</t>
  </si>
  <si>
    <t>379dc0ae06694018a2611ecbc6784d5b</t>
  </si>
  <si>
    <t>380322367499</t>
  </si>
  <si>
    <t>380354222234</t>
  </si>
  <si>
    <t>380355131142</t>
  </si>
  <si>
    <t>380442885225</t>
  </si>
  <si>
    <t>380442987059</t>
  </si>
  <si>
    <t>380443746347</t>
  </si>
  <si>
    <t>380445251963</t>
  </si>
  <si>
    <t>380457457130</t>
  </si>
  <si>
    <t>380459761331</t>
  </si>
  <si>
    <t>380459795212</t>
  </si>
  <si>
    <t>380463548657</t>
  </si>
  <si>
    <t>380472311022</t>
  </si>
  <si>
    <t>380472333347</t>
  </si>
  <si>
    <t>380474864015</t>
  </si>
  <si>
    <t>380502167134</t>
  </si>
  <si>
    <t>380503807857</t>
  </si>
  <si>
    <t>380505550569</t>
  </si>
  <si>
    <t>380507260907</t>
  </si>
  <si>
    <t>380508520275</t>
  </si>
  <si>
    <t>380631549700</t>
  </si>
  <si>
    <t>380633977741</t>
  </si>
  <si>
    <t>380663825894</t>
  </si>
  <si>
    <t>380666903067</t>
  </si>
  <si>
    <t>380667204025</t>
  </si>
  <si>
    <t>380667320919</t>
  </si>
  <si>
    <t>380667687759</t>
  </si>
  <si>
    <t>380669522170</t>
  </si>
  <si>
    <t>380672207776, 380442457678</t>
  </si>
  <si>
    <t>380674063237</t>
  </si>
  <si>
    <t>380674217358</t>
  </si>
  <si>
    <t>380674398966</t>
  </si>
  <si>
    <t>380675081838</t>
  </si>
  <si>
    <t>380676077759</t>
  </si>
  <si>
    <t>380679446638</t>
  </si>
  <si>
    <t>380679763301</t>
  </si>
  <si>
    <t>380680343588</t>
  </si>
  <si>
    <t>380684523509</t>
  </si>
  <si>
    <t>380684953868</t>
  </si>
  <si>
    <t>380685761806</t>
  </si>
  <si>
    <t>380688270309</t>
  </si>
  <si>
    <t>380931041246</t>
  </si>
  <si>
    <t>380934947132</t>
  </si>
  <si>
    <t>380937439596</t>
  </si>
  <si>
    <t>380937698163,380444080030</t>
  </si>
  <si>
    <t>380938740151</t>
  </si>
  <si>
    <t>380968469897</t>
  </si>
  <si>
    <t>380968522513</t>
  </si>
  <si>
    <t>380971011087</t>
  </si>
  <si>
    <t>380971936847</t>
  </si>
  <si>
    <t>380972536827</t>
  </si>
  <si>
    <t>380972898452</t>
  </si>
  <si>
    <t>380973471951</t>
  </si>
  <si>
    <t>380975651897, 380777340277</t>
  </si>
  <si>
    <t>380977711345</t>
  </si>
  <si>
    <t>380978633195</t>
  </si>
  <si>
    <t>380979896263</t>
  </si>
  <si>
    <t>380992819326</t>
  </si>
  <si>
    <t>380993415150</t>
  </si>
  <si>
    <t>380994457457</t>
  </si>
  <si>
    <t>38108935</t>
  </si>
  <si>
    <t>38164193</t>
  </si>
  <si>
    <t>38195551</t>
  </si>
  <si>
    <t>38236676</t>
  </si>
  <si>
    <t>38328929</t>
  </si>
  <si>
    <t>38349635</t>
  </si>
  <si>
    <t>38362980</t>
  </si>
  <si>
    <t>38374179</t>
  </si>
  <si>
    <t>38467886</t>
  </si>
  <si>
    <t>38494108</t>
  </si>
  <si>
    <t>38512294</t>
  </si>
  <si>
    <t>38571999</t>
  </si>
  <si>
    <t>38613719</t>
  </si>
  <si>
    <t>38850870</t>
  </si>
  <si>
    <t>38960413</t>
  </si>
  <si>
    <t>392aa3776cdc4a54908d2c49cc3870ac</t>
  </si>
  <si>
    <t>39498035</t>
  </si>
  <si>
    <t>39573942</t>
  </si>
  <si>
    <t>3c5e1d91a57d4378a1e3d704c30837e9</t>
  </si>
  <si>
    <t>3d27404efa584859bab69bfb04620f77</t>
  </si>
  <si>
    <t>3fdadade9ff8427f9ec492cf5d878d95</t>
  </si>
  <si>
    <t>4 ДЕРЖАВНИЙ ПОЖЕЖНО-РЯТУВАЛЬНИЙ ЗАГІН ГОЛОВНОГО УПРАВЛІННЯ ДЕРЖАВНОЇ СЛУЖБИ УКРАЇНИ З НАДЗВИЧАЙНИХ СИТУАЦІЙ У ЗАПОРІЗЬКІЙ ОБЛАСТІ</t>
  </si>
  <si>
    <t xml:space="preserve">4) У разі застосування факторів та/або обставин, які безпосередньо впливають на зниження кінцевої вартості тендерної пропозиції, учасником надається детальний опис способу зменшення вартості тендерної пропозиції, який ним застосовується в процесі розрахунку аномально низької ціни. У такому детальному описі повинні зазначатись вихідні дані із ціновими показниками окремих позицій складових ціни пропозиції; фактор(и) (або обставина(и)), які визначають умову зниження вартості складника ціни; коефіцієнт здешевлення (Ке), який визначається у процентному співвідношенні початкової ціни (Цп) та ціни із застосуванням умови здешевлення (Цм) та розраховується за формулою Ке=(Цм/Цп)*100; формула розрахунку загальної вартості аномально низької тендерної пропозиції, із зазначенням усіх цінових показників (або складників), які включені учасником з урахуванням особливостей, пов’язаних із наданням підтвердження аномально низької ціни та вимог технічного завдання за визначеним предметом закупівлі. </t>
  </si>
  <si>
    <t>4) фіксована маржа Постачальника (М), яка вираховується, виходячи із розміру пропозиції постачальника згідно з п. 5.2.2. Договору та не може мати від’ємне значення.;</t>
  </si>
  <si>
    <t>4) 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t>
  </si>
  <si>
    <t>4) 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Надання постачальником пропозиції з від’ємною розрахунковою величиною «М", або/та з іншими, ніж визначені вище значеннями «Цсз», «К» «Тпер» чи ПДВ, буде розцінюватися як відмова Постачальника від укладання договору на умовах, визначених Замовником (Споживачем) у запиті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Прохання враховувати свої реальні можливості, у разі надання пропозиції постачальника з від’ємною маржою постачальника Договір не буде укладено!!!</t>
  </si>
  <si>
    <t>4) 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Надання постачальником пропозиції з від’ємною розрахунковою величиною «М», або/та з іншими, ніж визначені вище значеннями «Цсз», «К» «Тпер» чи ПДВ, буде розцінюватися як відмова Постачальника від укладання договору на умовах, визначених Замовником (Споживачем) у запиті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t>
  </si>
  <si>
    <t>4) 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Надання постачальником пропозиції з від’ємною розрахунковою величиною «М», або/та з іншими, ніж визначені вище значеннями «Цсз», «К» «Тпер» чи ПДВ, буде розцінюватися як відмова Постачальника від укладання договору на умовах, визначених Замовником (Споживачем) у запиті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Прохання враховувати свої реальні можливості, у разі надання пропозиції постачальника з від’ємною маржою постачальника Договір не буде укладено!!!</t>
  </si>
  <si>
    <t>4) 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Надання постачальником пропозиції з від’ємною розрахунковою величиною «М», або/та з іншими, ніж визначені вище значеннями «Цсз», «К» «Тпер» чи ПДВ, буде розцінюватися як відмова Постачальника від укладання договору на умовах, визначених Замовником (Споживачем) у запиті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Прохання враховувати свої реальні можливості, у разі надання пропозиції постачальника з від’ємною маржою постачальника Договір не буде укладено!!!</t>
  </si>
  <si>
    <t>4. Порядок організації комерційного обліку електричної енергії та надання даних комерційного обліку електричної енергії відповідно до забезпечення послуг комерційного обліку здійснюється Постачальником послуг комерційного обліку відповідно до вимог Закону України "Про ринок електричної енергії", «Кодексу комерційного обліку електричної енергії», «Правил роздрібного ринку електричної енергії» та «Правил ринку».</t>
  </si>
  <si>
    <t>40000.0 UAH</t>
  </si>
  <si>
    <t>40108913</t>
  </si>
  <si>
    <t>40202143</t>
  </si>
  <si>
    <t>409099d7286d4570a32c8c84bcbe399e</t>
  </si>
  <si>
    <t>41075533</t>
  </si>
  <si>
    <t>41087858</t>
  </si>
  <si>
    <t>41181994</t>
  </si>
  <si>
    <t>41216361</t>
  </si>
  <si>
    <t>41370216</t>
  </si>
  <si>
    <t>41747100</t>
  </si>
  <si>
    <t>41793136</t>
  </si>
  <si>
    <t>41847154</t>
  </si>
  <si>
    <t>41852055</t>
  </si>
  <si>
    <t>42075445</t>
  </si>
  <si>
    <t>42075445@ukr.net</t>
  </si>
  <si>
    <t>42122641</t>
  </si>
  <si>
    <t>42143829</t>
  </si>
  <si>
    <t>42241960</t>
  </si>
  <si>
    <t>42261368</t>
  </si>
  <si>
    <t>42268321</t>
  </si>
  <si>
    <t>42268515</t>
  </si>
  <si>
    <t>42322619</t>
  </si>
  <si>
    <t>42427142</t>
  </si>
  <si>
    <t>42722459</t>
  </si>
  <si>
    <t>42948109</t>
  </si>
  <si>
    <t>4315aae039cc04293976b1d35729a7d0</t>
  </si>
  <si>
    <t>43342788</t>
  </si>
  <si>
    <t>43343870</t>
  </si>
  <si>
    <t>43488871</t>
  </si>
  <si>
    <t>43506759</t>
  </si>
  <si>
    <t>43611844</t>
  </si>
  <si>
    <t>43713136</t>
  </si>
  <si>
    <t>43717193</t>
  </si>
  <si>
    <t>43749377</t>
  </si>
  <si>
    <t>43823649</t>
  </si>
  <si>
    <t>43863849</t>
  </si>
  <si>
    <t>43915886</t>
  </si>
  <si>
    <t>43920571</t>
  </si>
  <si>
    <t>43930030</t>
  </si>
  <si>
    <t>43952472</t>
  </si>
  <si>
    <t>43956126</t>
  </si>
  <si>
    <t>43964081</t>
  </si>
  <si>
    <t>43968262</t>
  </si>
  <si>
    <t>4400.0 UAH</t>
  </si>
  <si>
    <t>44023996</t>
  </si>
  <si>
    <t>44047074</t>
  </si>
  <si>
    <t>44048895</t>
  </si>
  <si>
    <t>44054191</t>
  </si>
  <si>
    <t>44066563</t>
  </si>
  <si>
    <t>44072341</t>
  </si>
  <si>
    <t>44078139</t>
  </si>
  <si>
    <t>44087520</t>
  </si>
  <si>
    <t>44089271</t>
  </si>
  <si>
    <t>44097078</t>
  </si>
  <si>
    <t>44118485</t>
  </si>
  <si>
    <t>44125328</t>
  </si>
  <si>
    <t>44131527</t>
  </si>
  <si>
    <t>44133519</t>
  </si>
  <si>
    <t>44133660</t>
  </si>
  <si>
    <t>44133854</t>
  </si>
  <si>
    <t>44184228</t>
  </si>
  <si>
    <t>44269594</t>
  </si>
  <si>
    <t>44375552</t>
  </si>
  <si>
    <t>44482540</t>
  </si>
  <si>
    <t>44485295</t>
  </si>
  <si>
    <t>44768034</t>
  </si>
  <si>
    <t>45072410</t>
  </si>
  <si>
    <t>45090707</t>
  </si>
  <si>
    <t>45460659</t>
  </si>
  <si>
    <t>45fb910e9c6a4d49bb9ee3e1708c00c1</t>
  </si>
  <si>
    <t>4c01183c5fe34774a7b45af500b8553d</t>
  </si>
  <si>
    <t>4ea0d06aced94e7596af2931e239f0cb</t>
  </si>
  <si>
    <t>5 ДЕРЖАВНИЙ ПОЖЕЖНО-РЯТУВАЛЬНИЙ ЗАГІН ГОЛОВНОГО УПРАВЛІННЯ ДЕРЖАВНОЇ СЛУЖБИ УКРАЇНИ З НАДЗВИЧАЙНИХ СИТУАЦІЙ У ВІННИЦЬКІЙ ОБЛАСТІ</t>
  </si>
  <si>
    <t>5) фіксована маржа Постачальника (М), яка вираховується, виходячи із розміру пропозиції постачальника згідно з п. 5.2.2. Договору та не може мати від’ємне значення.;</t>
  </si>
  <si>
    <t>5.  Безперешкодно допускати на свою територію, з дотриманням режиму Споживача, представників Постачальника, Адміністратора комерційного обліку та Постачальника послуг комерційного обліку для візуального або автоматизованого зняття показів розрахункових засобів комерційного обліку Споживача.</t>
  </si>
  <si>
    <t>5.  Безперешкодно допускати на свою територію, у свої виробничі, господарські та підсобні приміщення, у яких розташовані вузли обліку електричної енергії, засоби вимірювальної техніки тощо, представників Постачальника АКО, ППКО після пред’явлення ними службових посвідчень для звіряння показників щодо фактично спожитої електричної енергії.</t>
  </si>
  <si>
    <t>5.  Порядок організації комерційного обліку електричної енергії та надання даних комерційного обліку електричної енергії здійснюється уповноваженим учасником ринку електричної енергії / постачальником послуг комерційного обліку відповідно до вимог Закону України "Про ринок електричної енергії", «Кодексу комерційного обліку електричної енергії», ПРРЕЕ та «Правил ринку», які затверджені постановою НКРЕКП №307 від 14. 03.</t>
  </si>
  <si>
    <t>5.  У будь-якому випадку інформація постачальника послуг комерційного обліку (оператора системи розподілу) є пріоритетною для здійснення комерційних розрахунків за цим Договором.  Наявність заперечень з боку Споживача або спорів щодо показів засобів обліку не є підставою для затримки та/або не повної оплати коштів, згідно виставлених Постачальником рахунків.</t>
  </si>
  <si>
    <t>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 Надання постачальником пропозиції з від’ємною розрахунковою величиною «М", або/та з іншими, ніж визначені даним підпунктом значеннями «Цсз», «К», «Тпер», «Трозп» чи ПДВ, буде розцінюватися як відмова Постачальника від укладання договору на умовах, визначених Замовником (Споживачем) у запиті пропозицій постачників (згідно підпункту 2 пункту 64 Постанови №822 «Про затвердження Порядку формування та використання електронного каталогу» від 14.09.2020 року зі змінами)
5.2.2. маржа Постачальника «М» вираховується, виходячи із розміру пропозиції Постачальника за формулою М = Цпроп/1,2 - Цплан*К – Тпер-Трозп, де: ... Після розрахунку за даною методикою величина «М» заокруглюється до п’яти значущих знаків, фіксується в Додатку 2 до Договору, та не може змінюватися протягом дії даного Договору. Якщо після заокруглення величина «М» становить «-0,00001» грн. або менше Замовник (Споживач) розцінює це, як письмову відмову Постачальника від укладання договору на умовах, визначених Замовником (Споживачем) у запиті пропозицій постачальників.</t>
  </si>
  <si>
    <t>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 Надання постачальником пропозиції з від’ємною розрахунковою величиною «М», або/та з іншими, ніж визначені даним підпунктом значеннями «Цсз», «К», «Тпер», «Трозп» чи ПДВ, буде розцінюватися як відмова Постачальника від укладання договору на умовах, визначених Замовником (Споживачем) у запиті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5.2.2. маржа Постачальника «М» вираховується, виходячи із розміру пропозиції Постачальника за формулою М = Цпроп/1,2 - Цплан*К – Тпер-Трозп, де: ... Після розрахунку за даною методикою величина «М» заокруглюється до п’яти значущих знаків, фіксується в Додатку 2 до Договору, та не може змінюватися протягом дії даного Договору. Якщо після заокруглення величина «М» становить «-0,00001» грн. або менше Замовник (Споживач) розцінює це, як письмову відмову Постачальника від укладання договору на умовах, визначених Замовником (Споживачем) у запиті пропозицій постачальників.</t>
  </si>
  <si>
    <t>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 Надання постачальником пропозиції з від’ємною розрахунковою величиною «М», або/та з іншими, ніж визначені даним підпунктом значеннями «Цсз», «К», «Тпер», «Трозп» чи ПДВ, буде розцінюватися як відмова Постачальника від укладання договору на умовах, визначених Замовником (Споживачем) у запиті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5.2.2. маржа Постачальника «М» вираховується, виходячи із розміру пропозиції Постачальника за формулою М = Цпроп/1,2 - Цплан*К – Тпер-Трозп, де: ... Після розрахунку за даною методикою величина «М» заокруглюється до п’яти значущих знаків, фіксується в Додатку 2 до Договору, та не може змінюватися протягом дії даного Договору. Якщо після заокруглення величина «М» становить «-0,00001» грн. або менше Замовник (Споживач) розцінює це, як письмову відмову Постачальника від укладання договору на умовах, визначених Замовником (Споживачем) у запиті пропозицій постачальників.</t>
  </si>
  <si>
    <t>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1) «Цплан» - середньозважена ціна РДН, що встановлюється для підписання Договору на рівні середньозваженої ціни РДН за жовтень 2025 р., з обов’язковим урахуванням індикатора діапазону можливого коливання ціни в періоді постачання плюс шість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4) тариф на розподіл електричної енергії ОСР АТ «ПОЛТАВАОБЛЕНЕРГО» «Трозп», затверджений Постановою НКРЕКП від 26.08.2025р. № 1334 в розмірі 2,57803 грн. за кВт*год;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6)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Тпер-Трозп,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+Тпер+Трозп+М</t>
  </si>
  <si>
    <t>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1) «Цплан» - середньозважена ціна РДН, що встановлюється для підписання Договору на рівні середньозваженої ціни РДН за жовтень 2025 р., з обов’язковим урахуванням індикатора діапазону можливого коливання ціни в періоді постачання плюс шість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4) тариф на розподіл електричної енергії ОСР АТ «ПОЛТАВАОБЛЕНЕРГО» «Трозп», затверджений Постановою НКРЕКП від 26.08.2025р. № 1334 в розмірі 2,57803 грн. за кВт*год;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6)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Тпер-Трозп,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+Тпер+Трозп+М, Цфакт = Цсз*К +Тпер+Трозп+ М, де</t>
  </si>
  <si>
    <t>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1) «Цплан» - середньозважена ціна РДН, що встановлюється для підписання Договору на рівні середньозваженої ціни РДН за жовтень 2025 р., з обов’язковим урахуванням індикатора діапазону можливого коливання ціни в періоді постачання плюс шість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4) тариф на розподіл електричної енергії ОСР АТ «ПОЛТАВАОБЛЕНЕРГО» «Трозп», затверджений Постановою НКРЕКП від 26.08.2025р. № 1334 в розмірі 2,57803 грн. за кВт*год;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6)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Тпер-Трозп,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+Тпер+Трозп+М, Цфакт = Цсз*К +Тпер+Трозп+ М, де</t>
  </si>
  <si>
    <t>5.2.2. маржа Постачальника «М» вираховується, виходячи із розміру пропозиції Постачальника за формулою М = Цпроп/1,2 - Цплан*К – Тпер.,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Після розрахунку за даною методикою величина «М» заокруглюється до п’яти значущих знаків, фіксується в Додатку 2 до Договору, та не може змінюватися протягом дії даного Договору. Якщо після заокруглення величина «М» становить «-0,00001» грн. або менше Замовник (Споживач) розцінює це, як письмову відмову Постачальника від укладання договору на умовах, визначених Замовником (Споживачем) у запиті пропозицій постачальників.</t>
  </si>
  <si>
    <t>50c749c538044c888ae28acf4b3d5361</t>
  </si>
  <si>
    <t>51b8db2a085b695f1316e6078492c316</t>
  </si>
  <si>
    <t>52caff41357ffdd066a09539394beeb0</t>
  </si>
  <si>
    <t>5560.0 UAH</t>
  </si>
  <si>
    <t>5803fd57fda94469912d137cc0f95249</t>
  </si>
  <si>
    <t>59e61a19611f4dd18d1ddef784fc393b</t>
  </si>
  <si>
    <t>5b54c292f04241cca72176042b8795f9</t>
  </si>
  <si>
    <t>6 державний пожежно-рятувальний загін Головного управління державної служби України з надзвичайних ситуацій у Київській області</t>
  </si>
  <si>
    <t>6.  Порядок організації комерційного обліку електричної енергії та надання даних комерційного обліку електричної енергії здійснюється адміністратором комерційного обліку/ постачальником послуг комерційного обліку відповідно до вимог Закону України "Про ринок електричної енергії", «Кодексу комерційного обліку електричної енергії», ПРРЕЕ та «Правил ринку».</t>
  </si>
  <si>
    <t>61396512e571d2775614444512cf10f7</t>
  </si>
  <si>
    <t>6539d99469499e53210bcc568a334b23</t>
  </si>
  <si>
    <t>6880119003477b4ce0a91e726a254fec</t>
  </si>
  <si>
    <t>7.   У випадку зростання ціни за одиницю Товару за повний календарний місяць   на ринку «на добу наперед» більше ніж на 10% у порівнянні із ціною за одиницю Товару, визначену цим Договором/останньою Додатковою угодою до цього Договору або у випадку зростання ціни за одиницю Товару за декілька календарних місяців на ринку «на добу наперед» більше ніж на 10% сумарно протягом дії Договору, будь-яка із Сторін має право достроково розірвати Договір, повідомивши про це іншу Сторону не пізніше ніж за 20 днів до очікуваної дати дострокового розірвання Договору.</t>
  </si>
  <si>
    <t>75dca6d39bab499698c9e8893d78193d</t>
  </si>
  <si>
    <t>765bd446e37249d6a9c2c0771d850c95</t>
  </si>
  <si>
    <t>788c09c1a0be4d589245810eeef3c228</t>
  </si>
  <si>
    <t>7b4e8ac598b543d6a7546a908651b2bd</t>
  </si>
  <si>
    <t>7d1c4c2ef3f3485491f4ee4b694c7634</t>
  </si>
  <si>
    <t>7d50a8c0694b48eca53ce3f75754d187</t>
  </si>
  <si>
    <t>7dd60cf96d0eb940ec71916bb826f1bc</t>
  </si>
  <si>
    <t>7ea0c742773f4d0c97e62b62c4721d37</t>
  </si>
  <si>
    <t>7fc3145daec34eb7b425d00093b3a7ac</t>
  </si>
  <si>
    <t>8 державний пожежно-рятувальний загін Головного управління Державної служби України з надзвичайних ситуацій у Львівській області</t>
  </si>
  <si>
    <t>80332723930,0957563509</t>
  </si>
  <si>
    <t>80ba279c938d4f06af964e26e66494b6</t>
  </si>
  <si>
    <t>83666d3a182e46d8942801dc635d783e</t>
  </si>
  <si>
    <t>85500.0 UAH</t>
  </si>
  <si>
    <t>85b80b6e2ab74c2d91351cf0190c0cad</t>
  </si>
  <si>
    <t>86b69732028149d9bb16c43ed770da4c</t>
  </si>
  <si>
    <t>88c63c8fc238404cb5db3cfaf6e1478f</t>
  </si>
  <si>
    <t>8e97559df5904a0abc99a1e492ed60d5</t>
  </si>
  <si>
    <t>93e6cc15279b42b4a1e2048ba87861cc</t>
  </si>
  <si>
    <t>ADMazhara@dpsu.gov.ua</t>
  </si>
  <si>
    <t>BUH.SANNVK13@INTERNATKH.ORG.UA</t>
  </si>
  <si>
    <t>Dkim021089@gmail.com</t>
  </si>
  <si>
    <t>E-mail</t>
  </si>
  <si>
    <t>ID</t>
  </si>
  <si>
    <t>ISO 14001
ISO 28000</t>
  </si>
  <si>
    <t>ISO 28000
ISO 14001
ISO 45001</t>
  </si>
  <si>
    <t>ISO 45001
ISO 14001
ISO 9001
ISO 22301
ISO 55001
ISO 41001
ISO 50001
ISO 28001</t>
  </si>
  <si>
    <t>ISO 45001
ISO 14001
ISO 9001
ISO 22301
ISO 55001
ISO 41001
ISO 50001
ISO 28001
ISO 50007
ISO 19011</t>
  </si>
  <si>
    <t>ISO 50001
ISO 28001
ISO 45001
ISO 14001
ISO 9001
ISO 22301
ISO 10005
ISO 55001
ISO 41001</t>
  </si>
  <si>
    <t>ISO 9001</t>
  </si>
  <si>
    <t>ISO 9001
ISO 14001
ISO 37001
ISO 45001
ISO 28000
ISO 50001
ISO 41001
ISO 22301
ISO 28001</t>
  </si>
  <si>
    <t>ISO 9001
ISO 37001</t>
  </si>
  <si>
    <t>ISO 9001
ISO 37001
ISO 27701
ISO 50001
ISO 27001
ISO 14001
ISO 45001
ISO 22301</t>
  </si>
  <si>
    <t>ISO 9001
ISO 37001
ISO 27701
ISO 50001
ISO 27001
ISO28000
ISO 28000
ISO 14001
ISO 45001
ISO 22301</t>
  </si>
  <si>
    <t>ISO9001
ISO 9001
ISO 31000
ISO 31001
ISO 14001
ISO 28000</t>
  </si>
  <si>
    <t>Likarnya_nssr@ukr.net</t>
  </si>
  <si>
    <t>Onotska@nmiu.org</t>
  </si>
  <si>
    <t xml:space="preserve">P =(((Срдн*К) + Тосп) · Vзагальний ) + ПДВ,  де ,       Ptotal Б =  (( , Ptotal A =((Срдн*К) + Тосп)  + ПДВ,  де ,            Срдн =         Vф                                    де , 1 2 3 4 5 6 7 (7=5+6) 8 </t>
  </si>
  <si>
    <t>T = Цпсз / Ц0сз, де: Цпсз – поточна середньозважена ціна купівлі-продажу електричної енергії за результатами торгів на ринку «на добу наперед» за розрахунковий період календарний місяць, грн за 1 кВт*год без ПДВ;
 Ц0сз – поточна середньозважена ціна закупівлі за 1 кВт*год без ПДВ за результатами торгів на ринку «на добу наперед» за (повний, останній календарний місяць, доступна на момент кінцевого терміну подання тендерної пропозиції), при визначенні ціни за перший місяць постачання, у подальшому — за місяць, що передує розрахунковому, згідно з інформацією, оприлюдненою Оператором ринку електричної енергії на сайті https://www. oree.</t>
  </si>
  <si>
    <t>UA-2025-11-14-011527-a</t>
  </si>
  <si>
    <t>UA-2025-11-25-000097-a</t>
  </si>
  <si>
    <t>UA-2025-11-25-000162-a</t>
  </si>
  <si>
    <t>UA-2025-11-25-000341-a</t>
  </si>
  <si>
    <t>UA-2025-11-25-000428-a</t>
  </si>
  <si>
    <t>UA-2025-11-25-000497-a</t>
  </si>
  <si>
    <t>UA-2025-11-25-000503-a</t>
  </si>
  <si>
    <t>UA-2025-11-25-000589-a</t>
  </si>
  <si>
    <t>UA-2025-11-25-000999-a</t>
  </si>
  <si>
    <t>UA-2025-11-25-001354-a</t>
  </si>
  <si>
    <t>UA-2025-11-25-001393-a</t>
  </si>
  <si>
    <t>UA-2025-11-25-001522-a</t>
  </si>
  <si>
    <t>UA-2025-11-25-001622-a</t>
  </si>
  <si>
    <t>UA-2025-11-25-001733-a</t>
  </si>
  <si>
    <t>UA-2025-11-25-002038-a</t>
  </si>
  <si>
    <t>UA-2025-11-25-002140-a</t>
  </si>
  <si>
    <t>UA-2025-11-25-002155-a</t>
  </si>
  <si>
    <t>UA-2025-11-25-002207-a</t>
  </si>
  <si>
    <t>UA-2025-11-25-002229-a</t>
  </si>
  <si>
    <t>UA-2025-11-25-002438-a</t>
  </si>
  <si>
    <t>UA-2025-11-25-002769-a</t>
  </si>
  <si>
    <t>UA-2025-11-25-002820-a</t>
  </si>
  <si>
    <t>UA-2025-11-25-003044-a</t>
  </si>
  <si>
    <t>UA-2025-11-25-003370-a</t>
  </si>
  <si>
    <t>UA-2025-11-25-003403-a</t>
  </si>
  <si>
    <t>UA-2025-11-25-003444-a</t>
  </si>
  <si>
    <t>UA-2025-11-25-003471-a</t>
  </si>
  <si>
    <t>UA-2025-11-25-003556-a</t>
  </si>
  <si>
    <t>UA-2025-11-25-003595-a</t>
  </si>
  <si>
    <t>UA-2025-11-25-003676-a</t>
  </si>
  <si>
    <t>UA-2025-11-25-003771-a</t>
  </si>
  <si>
    <t>UA-2025-11-25-003820-a</t>
  </si>
  <si>
    <t>UA-2025-11-25-003823-a</t>
  </si>
  <si>
    <t>UA-2025-11-25-003936-a</t>
  </si>
  <si>
    <t>UA-2025-11-25-004022-a</t>
  </si>
  <si>
    <t>UA-2025-11-25-004038-a</t>
  </si>
  <si>
    <t>UA-2025-11-25-004146-a</t>
  </si>
  <si>
    <t>UA-2025-11-25-004170-a</t>
  </si>
  <si>
    <t>UA-2025-11-25-004219-a</t>
  </si>
  <si>
    <t>UA-2025-11-25-004365-a</t>
  </si>
  <si>
    <t>UA-2025-11-25-004369-a</t>
  </si>
  <si>
    <t>UA-2025-11-25-004438-a</t>
  </si>
  <si>
    <t>UA-2025-11-25-004449-a</t>
  </si>
  <si>
    <t>UA-2025-11-25-004476-a</t>
  </si>
  <si>
    <t>UA-2025-11-25-004492-a</t>
  </si>
  <si>
    <t>UA-2025-11-25-004591-a</t>
  </si>
  <si>
    <t>UA-2025-11-25-005024-a</t>
  </si>
  <si>
    <t>UA-2025-11-25-005149-a</t>
  </si>
  <si>
    <t>UA-2025-11-25-005264-a</t>
  </si>
  <si>
    <t>UA-2025-11-25-005384-a</t>
  </si>
  <si>
    <t>UA-2025-11-25-005395-a</t>
  </si>
  <si>
    <t>UA-2025-11-25-005425-a</t>
  </si>
  <si>
    <t>UA-2025-11-25-005489-a</t>
  </si>
  <si>
    <t>UA-2025-11-25-005499-a</t>
  </si>
  <si>
    <t>UA-2025-11-25-005634-a</t>
  </si>
  <si>
    <t>UA-2025-11-25-005661-a</t>
  </si>
  <si>
    <t>UA-2025-11-25-005753-a</t>
  </si>
  <si>
    <t>UA-2025-11-25-005881-a</t>
  </si>
  <si>
    <t>UA-2025-11-25-006160-a</t>
  </si>
  <si>
    <t>UA-2025-11-25-006173-a</t>
  </si>
  <si>
    <t>UA-2025-11-25-006321-a</t>
  </si>
  <si>
    <t>UA-2025-11-25-006385-a</t>
  </si>
  <si>
    <t>UA-2025-11-25-006400-a</t>
  </si>
  <si>
    <t>UA-2025-11-25-006410-a</t>
  </si>
  <si>
    <t>UA-2025-11-25-006418-a</t>
  </si>
  <si>
    <t>UA-2025-11-25-006657-a</t>
  </si>
  <si>
    <t>UA-2025-11-25-006733-a</t>
  </si>
  <si>
    <t>UA-2025-11-25-006889-a</t>
  </si>
  <si>
    <t>UA-2025-11-25-006985-a</t>
  </si>
  <si>
    <t>UA-2025-11-25-007003-a</t>
  </si>
  <si>
    <t>UA-2025-11-25-007114-a</t>
  </si>
  <si>
    <t>UA-2025-11-25-007163-a</t>
  </si>
  <si>
    <t>UA-2025-11-25-007333-a</t>
  </si>
  <si>
    <t>UA-2025-11-25-007420-a</t>
  </si>
  <si>
    <t>UA-2025-11-25-007506-a</t>
  </si>
  <si>
    <t>UA-2025-11-25-007530-a</t>
  </si>
  <si>
    <t>UA-2025-11-25-007544-a</t>
  </si>
  <si>
    <t>UA-2025-11-25-007556-a</t>
  </si>
  <si>
    <t>UA-2025-11-25-007660-a</t>
  </si>
  <si>
    <t>UA-2025-11-25-007739-a</t>
  </si>
  <si>
    <t>UA-2025-11-25-007748-a</t>
  </si>
  <si>
    <t>UA-2025-11-25-007780-a</t>
  </si>
  <si>
    <t>UA-2025-11-25-007790-a</t>
  </si>
  <si>
    <t>UA-2025-11-25-007793-a</t>
  </si>
  <si>
    <t>UA-2025-11-25-007852-a</t>
  </si>
  <si>
    <t>UA-2025-11-25-008186-a</t>
  </si>
  <si>
    <t>UA-2025-11-25-008356-a</t>
  </si>
  <si>
    <t>UA-2025-11-25-008379-a</t>
  </si>
  <si>
    <t>UA-2025-11-25-008439-a</t>
  </si>
  <si>
    <t>UA-2025-11-25-008491-a</t>
  </si>
  <si>
    <t>UA-2025-11-25-008533-a</t>
  </si>
  <si>
    <t>UA-2025-11-25-008535-a</t>
  </si>
  <si>
    <t>UA-2025-11-25-008684-a</t>
  </si>
  <si>
    <t>UA-2025-11-25-008694-a</t>
  </si>
  <si>
    <t>UA-2025-11-25-008732-a</t>
  </si>
  <si>
    <t>UA-2025-11-25-008775-a</t>
  </si>
  <si>
    <t>UA-2025-11-25-008990-a</t>
  </si>
  <si>
    <t>UA-2025-11-25-009134-a</t>
  </si>
  <si>
    <t>UA-2025-11-25-009217-a</t>
  </si>
  <si>
    <t>UA-2025-11-25-009260-a</t>
  </si>
  <si>
    <t>UA-2025-11-25-009290-a</t>
  </si>
  <si>
    <t>UA-2025-11-25-009445-a</t>
  </si>
  <si>
    <t>UA-2025-11-25-009469-a</t>
  </si>
  <si>
    <t>UA-2025-11-25-009471-a</t>
  </si>
  <si>
    <t>UA-2025-11-25-009558-a</t>
  </si>
  <si>
    <t>UA-2025-11-25-009571-a</t>
  </si>
  <si>
    <t>UA-2025-11-25-009654-a</t>
  </si>
  <si>
    <t>UA-2025-11-25-009690-a</t>
  </si>
  <si>
    <t>UA-2025-11-25-009750-a</t>
  </si>
  <si>
    <t>UA-2025-11-25-009758-a</t>
  </si>
  <si>
    <t>UA-2025-11-25-009847-a</t>
  </si>
  <si>
    <t>UA-2025-11-25-010004-a</t>
  </si>
  <si>
    <t>UA-2025-11-25-010096-a</t>
  </si>
  <si>
    <t>UA-2025-11-25-010254-a</t>
  </si>
  <si>
    <t>UA-2025-11-25-010295-a</t>
  </si>
  <si>
    <t>UA-2025-11-25-010441-a</t>
  </si>
  <si>
    <t>UA-2025-11-25-010526-a</t>
  </si>
  <si>
    <t>UA-2025-11-25-010919-a</t>
  </si>
  <si>
    <t>UA-2025-11-25-011000-a</t>
  </si>
  <si>
    <t>UA-2025-11-25-011023-a</t>
  </si>
  <si>
    <t>UA-2025-11-25-011070-a</t>
  </si>
  <si>
    <t>UA-2025-11-25-011072-a</t>
  </si>
  <si>
    <t>UA-2025-11-25-011090-a</t>
  </si>
  <si>
    <t>UA-2025-11-25-011123-a</t>
  </si>
  <si>
    <t>UA-2025-11-25-011156-a</t>
  </si>
  <si>
    <t>UA-2025-11-25-011167-a</t>
  </si>
  <si>
    <t>UA-2025-11-25-011227-a</t>
  </si>
  <si>
    <t>UA-2025-11-25-011274-a</t>
  </si>
  <si>
    <t>UA-2025-11-25-011279-a</t>
  </si>
  <si>
    <t>UA-2025-11-25-011325-a</t>
  </si>
  <si>
    <t>UA-2025-11-25-011371-a</t>
  </si>
  <si>
    <t>UA-2025-11-25-011423-a</t>
  </si>
  <si>
    <t>UA-2025-11-25-011472-a</t>
  </si>
  <si>
    <t>UA-2025-11-25-011477-a</t>
  </si>
  <si>
    <t>UA-2025-11-25-011635-a</t>
  </si>
  <si>
    <t>UA-2025-11-25-011693-a</t>
  </si>
  <si>
    <t>UA-2025-11-25-011779-a</t>
  </si>
  <si>
    <t>UA-2025-11-25-011810-a</t>
  </si>
  <si>
    <t>UA-2025-11-25-011844-a</t>
  </si>
  <si>
    <t>UA-2025-11-25-011961-a</t>
  </si>
  <si>
    <t>UA-2025-11-25-012015-a</t>
  </si>
  <si>
    <t>UA-2025-11-25-012127-a</t>
  </si>
  <si>
    <t>UA-2025-11-25-012156-a</t>
  </si>
  <si>
    <t>UA-2025-11-25-012198-a</t>
  </si>
  <si>
    <t>UA-2025-11-25-012338-a</t>
  </si>
  <si>
    <t>UA-2025-11-25-012366-a</t>
  </si>
  <si>
    <t>UA-2025-11-25-012407-a</t>
  </si>
  <si>
    <t>UA-2025-11-25-012485-a</t>
  </si>
  <si>
    <t>UA-2025-11-25-012640-a</t>
  </si>
  <si>
    <t>UA-2025-11-25-012661-a</t>
  </si>
  <si>
    <t>UA-2025-11-25-012678-a</t>
  </si>
  <si>
    <t>UA-2025-11-25-012709-a</t>
  </si>
  <si>
    <t>UA-2025-11-25-012730-a</t>
  </si>
  <si>
    <t>UA-2025-11-25-012733-a</t>
  </si>
  <si>
    <t>UA-2025-11-25-012806-a</t>
  </si>
  <si>
    <t>UA-2025-11-25-012820-a</t>
  </si>
  <si>
    <t>UA-2025-11-25-012872-a</t>
  </si>
  <si>
    <t>UA-2025-11-25-012888-a</t>
  </si>
  <si>
    <t>UA-2025-11-25-012954-a</t>
  </si>
  <si>
    <t>UA-2025-11-25-013075-a</t>
  </si>
  <si>
    <t>UA-2025-11-25-013091-a</t>
  </si>
  <si>
    <t>UA-2025-11-25-013263-a</t>
  </si>
  <si>
    <t>UA-2025-11-25-013355-a</t>
  </si>
  <si>
    <t>UA-2025-11-25-013472-a</t>
  </si>
  <si>
    <t>UA-2025-11-25-013560-a</t>
  </si>
  <si>
    <t>UA-2025-11-25-013575-a</t>
  </si>
  <si>
    <t>UA-2025-11-25-013790-a</t>
  </si>
  <si>
    <t>UA-2025-11-25-013851-a</t>
  </si>
  <si>
    <t>UA-2025-11-25-013872-a</t>
  </si>
  <si>
    <t>UA-2025-11-25-013877-a</t>
  </si>
  <si>
    <t>UA-2025-11-25-013905-a</t>
  </si>
  <si>
    <t>UA-2025-11-25-013911-a</t>
  </si>
  <si>
    <t>UA-2025-11-25-014056-a</t>
  </si>
  <si>
    <t>UA-2025-11-25-014167-a</t>
  </si>
  <si>
    <t>UA-2025-11-25-014223-a</t>
  </si>
  <si>
    <t>UA-2025-11-25-014321-a</t>
  </si>
  <si>
    <t>UA-2025-11-25-014341-a</t>
  </si>
  <si>
    <t>UA-2025-11-25-014471-a</t>
  </si>
  <si>
    <t>UA-2025-11-25-014491-a</t>
  </si>
  <si>
    <t>UA-2025-11-25-014577-a</t>
  </si>
  <si>
    <t>UA-2025-11-25-014592-a</t>
  </si>
  <si>
    <t>UA-2025-11-25-014660-a</t>
  </si>
  <si>
    <t>UA-2025-11-25-014688-a</t>
  </si>
  <si>
    <t>UA-2025-11-25-014692-a</t>
  </si>
  <si>
    <t>UA-2025-11-25-014699-a</t>
  </si>
  <si>
    <t>UA-2025-11-25-014739-a</t>
  </si>
  <si>
    <t>UA-2025-11-25-014760-a</t>
  </si>
  <si>
    <t>UA-2025-11-25-014808-a</t>
  </si>
  <si>
    <t>UA-2025-11-25-014870-a</t>
  </si>
  <si>
    <t>UA-2025-11-25-014915-a</t>
  </si>
  <si>
    <t>UA-2025-11-25-014967-a</t>
  </si>
  <si>
    <t>UA-2025-11-25-015038-a</t>
  </si>
  <si>
    <t>UA-2025-11-25-015047-a</t>
  </si>
  <si>
    <t>UA-2025-11-25-015082-a</t>
  </si>
  <si>
    <t>UA-2025-11-25-015142-a</t>
  </si>
  <si>
    <t>UA-2025-11-25-015146-a</t>
  </si>
  <si>
    <t>UA-2025-11-25-015151-a</t>
  </si>
  <si>
    <t>UA-2025-11-25-015173-a</t>
  </si>
  <si>
    <t>UA-2025-11-25-015186-a</t>
  </si>
  <si>
    <t>UA-2025-11-25-015222-a</t>
  </si>
  <si>
    <t>UA-2025-11-25-015250-a</t>
  </si>
  <si>
    <t>UA-2025-11-25-015252-a</t>
  </si>
  <si>
    <t>UA-2025-11-25-015274-a</t>
  </si>
  <si>
    <t>UA-2025-11-25-015312-a</t>
  </si>
  <si>
    <t>UA-2025-11-25-015321-a</t>
  </si>
  <si>
    <t>UA-2025-11-25-015422-a</t>
  </si>
  <si>
    <t>UA-2025-11-25-015453-a</t>
  </si>
  <si>
    <t>UA-2025-11-25-015481-a</t>
  </si>
  <si>
    <t>UA-2025-11-25-015525-a</t>
  </si>
  <si>
    <t>UA-2025-11-25-015558-a</t>
  </si>
  <si>
    <t>UA-2025-11-25-015562-a</t>
  </si>
  <si>
    <t>UA-2025-11-25-015611-a</t>
  </si>
  <si>
    <t>UA-2025-11-25-015634-a</t>
  </si>
  <si>
    <t>UA-2025-11-25-015637-a</t>
  </si>
  <si>
    <t>UA-2025-11-25-015827-a</t>
  </si>
  <si>
    <t>UA-2025-11-25-015848-a</t>
  </si>
  <si>
    <t>UA-2025-11-25-015886-a</t>
  </si>
  <si>
    <t>UA-2025-11-25-016032-a</t>
  </si>
  <si>
    <t>UA-2025-11-25-016064-a</t>
  </si>
  <si>
    <t>UA-2025-11-25-016148-a</t>
  </si>
  <si>
    <t>UA-2025-11-25-016164-a</t>
  </si>
  <si>
    <t>UA-2025-11-25-016204-a</t>
  </si>
  <si>
    <t>UA-2025-11-25-016219-a</t>
  </si>
  <si>
    <t>UA-2025-11-25-016222-a</t>
  </si>
  <si>
    <t>UA-2025-11-25-016249-a</t>
  </si>
  <si>
    <t>UA-2025-11-25-016255-a</t>
  </si>
  <si>
    <t>UA-2025-11-25-016286-a</t>
  </si>
  <si>
    <t>UA-2025-11-25-016328-a</t>
  </si>
  <si>
    <t>UA-2025-11-25-016346-a</t>
  </si>
  <si>
    <t>UA-2025-11-25-016350-a</t>
  </si>
  <si>
    <t>UA-2025-11-25-016363-a</t>
  </si>
  <si>
    <t>UA-2025-11-25-016426-a</t>
  </si>
  <si>
    <t>UA-2025-11-25-016497-a</t>
  </si>
  <si>
    <t>UA-2025-11-25-016501-a</t>
  </si>
  <si>
    <t>UA-2025-11-25-016673-a</t>
  </si>
  <si>
    <t>UA-2025-11-25-016711-a</t>
  </si>
  <si>
    <t>UA-2025-11-25-016737-a</t>
  </si>
  <si>
    <t>UA-2025-11-25-016785-a</t>
  </si>
  <si>
    <t>UA-2025-11-25-016883-a</t>
  </si>
  <si>
    <t>UA-2025-11-25-016934-a</t>
  </si>
  <si>
    <t>UA-2025-11-25-017034-a</t>
  </si>
  <si>
    <t>UA-2025-11-25-017234-a</t>
  </si>
  <si>
    <t>UA-2025-11-25-017319-a</t>
  </si>
  <si>
    <t>UA-2025-11-25-017325-a</t>
  </si>
  <si>
    <t>UA-2025-11-25-017346-a</t>
  </si>
  <si>
    <t>UA-2025-11-25-017382-a</t>
  </si>
  <si>
    <t>UA-2025-11-25-017461-a</t>
  </si>
  <si>
    <t>UA-2025-11-25-017540-a</t>
  </si>
  <si>
    <t>UA-2025-11-25-017556-a</t>
  </si>
  <si>
    <t>UA-2025-11-25-017629-a</t>
  </si>
  <si>
    <t>UA-2025-11-25-017661-a</t>
  </si>
  <si>
    <t>UA-2025-11-25-017723-a</t>
  </si>
  <si>
    <t>UA-2025-11-25-017735-a</t>
  </si>
  <si>
    <t>UA-2025-11-25-017864-a</t>
  </si>
  <si>
    <t>UA-2025-11-25-017865-a</t>
  </si>
  <si>
    <t>UA-2025-11-25-017896-a</t>
  </si>
  <si>
    <t>UA-2025-11-25-017923-a</t>
  </si>
  <si>
    <t>UA-2025-11-25-018001-a</t>
  </si>
  <si>
    <t>UA-2025-11-25-018016-a</t>
  </si>
  <si>
    <t>UA-2025-11-25-018065-a</t>
  </si>
  <si>
    <t>UA-2025-11-25-018198-a</t>
  </si>
  <si>
    <t>UA-2025-11-25-018278-a</t>
  </si>
  <si>
    <t>UA-2025-11-25-018334-a</t>
  </si>
  <si>
    <t>UA-2025-11-25-018430-a</t>
  </si>
  <si>
    <t>UA-2025-11-25-018437-a</t>
  </si>
  <si>
    <t>UA-2025-11-25-018444-a</t>
  </si>
  <si>
    <t>UA-2025-11-25-018512-a</t>
  </si>
  <si>
    <t>UA-2025-11-25-018578-a</t>
  </si>
  <si>
    <t>UA-2025-11-25-018695-a</t>
  </si>
  <si>
    <t>UA-2025-11-25-018768-a</t>
  </si>
  <si>
    <t>UA-2025-11-25-018964-a</t>
  </si>
  <si>
    <t>UA-2025-11-25-018978-a</t>
  </si>
  <si>
    <t>UA-2025-11-25-019111-a</t>
  </si>
  <si>
    <t>UA-2025-11-25-019152-a</t>
  </si>
  <si>
    <t>UA-2025-11-25-019208-a</t>
  </si>
  <si>
    <t>UA-2025-11-25-019251-a</t>
  </si>
  <si>
    <t>UA-2025-11-25-019371-a</t>
  </si>
  <si>
    <t>UA-2025-11-25-019380-a</t>
  </si>
  <si>
    <t>UA-2025-11-25-019444-a</t>
  </si>
  <si>
    <t>UA-2025-11-25-019450-a</t>
  </si>
  <si>
    <t>UA-2025-11-25-019486-a</t>
  </si>
  <si>
    <t>UA-2025-11-25-019492-a</t>
  </si>
  <si>
    <t>UA-2025-11-25-019517-a</t>
  </si>
  <si>
    <t>UA-2025-11-25-019518-a</t>
  </si>
  <si>
    <t>UA-2025-11-25-019588-a</t>
  </si>
  <si>
    <t>UA-2025-11-25-019621-a</t>
  </si>
  <si>
    <t>UA-2025-11-25-019746-a</t>
  </si>
  <si>
    <t>UA-2025-11-25-019818-a</t>
  </si>
  <si>
    <t>UA-2025-11-25-019830-a</t>
  </si>
  <si>
    <t>UA-2025-11-25-019831-a</t>
  </si>
  <si>
    <t>UA-2025-11-25-019841-a</t>
  </si>
  <si>
    <t>UA-2025-11-25-019886-a</t>
  </si>
  <si>
    <t>UA-2025-11-25-019932-a</t>
  </si>
  <si>
    <t>UA-2025-11-25-019946-a</t>
  </si>
  <si>
    <t>UA-2025-11-25-019986-a</t>
  </si>
  <si>
    <t>UA-2025-11-25-020072-a</t>
  </si>
  <si>
    <t>UA-2025-11-25-020077-a</t>
  </si>
  <si>
    <t>UA-2025-11-25-020115-a</t>
  </si>
  <si>
    <t>UA-2025-11-25-020152-a</t>
  </si>
  <si>
    <t>UA-2025-11-25-020157-a</t>
  </si>
  <si>
    <t>V – розмір торговельної надбавки / знижки учасника за одиницю електричної енергії (вартість послуг учасника – відповідно до його тендерної пропозиції, що не може змінюватись протягом строку дії договору про закупівлю, окрім випадків зменшення надбавки за згодою Сторін), грн;
Торговельна надбавка / знижка, що встановлюється учасником у ціні своєї тендерної пропозиції, може бути від’ємною величиною.</t>
  </si>
  <si>
    <t>V – розмір торговельної надбавки / знижки/маржі учасника за одиницю електричної енергії (вартість послуг учасника – відповідно до його тендерної пропозиції, що не може змінюватись протягом строку дії договору про закупівлю), грн;
Торговельна надбавка / знижка, що встановлюється учасником у ціні своєї тендерної пропозиції, може бути від’ємною величиною.</t>
  </si>
  <si>
    <t>V – розмір торговельної надбавки / знижки учасника за одиницю електричної енергії (вартість послуг учасника – відповідно до його тендерної пропозиції, що не може змінюватись протягом строку дії договору про закупівлю), грн;
Торговельна надбавка / знижка, що встановлюється учасником у ціні своєї тендерної пропозиції, може бути від’ємною величиною.</t>
  </si>
  <si>
    <t>V – розмір торговельної надбавки / знижки учасника за одиницю електричної енергії (вартість послуг учасника – відповідно до його тендерної пропозиції, що не може змінюватись протягом строку дії договору про закупівлю, окрім випадків зменшення надбавки за згодою Сторін), грн;
Торговельна надбавка / знижка, що встановлюється учасником у ціні своєї тендерної пропозиції, може бути від’ємною величиною.</t>
  </si>
  <si>
    <t>ZAKUPIVLI237@UKR.NET</t>
  </si>
  <si>
    <t>a05b6b5c12f446d699513175d92ac114</t>
  </si>
  <si>
    <t>a368ac3d0ebc4fb986458f2e477da583</t>
  </si>
  <si>
    <t>a759fa271ce44e8988b9d43676932751</t>
  </si>
  <si>
    <t>a9c6756a597242a1a65bb27b431ca7b3</t>
  </si>
  <si>
    <t>ac250dcf734c463d99fe75142fdb9c28</t>
  </si>
  <si>
    <t>ac830913e0394130bee6c082efdf815f</t>
  </si>
  <si>
    <t>ad53606d2eb94c90176092dd6e8b852e</t>
  </si>
  <si>
    <t>agroliceum@ukr.net</t>
  </si>
  <si>
    <t>ananiev.cnsp@gmail.com</t>
  </si>
  <si>
    <t>anastasiamotrz7@gmail.com</t>
  </si>
  <si>
    <t>andrei.zhmurko@gmail.com</t>
  </si>
  <si>
    <t>annakulik25@gmail.com</t>
  </si>
  <si>
    <t>archive_cn@arch.gov.ua</t>
  </si>
  <si>
    <t>b01dba878a514387a00597f8c553b9da</t>
  </si>
  <si>
    <t>b2b09a60627f221aafb514c42c638cc0</t>
  </si>
  <si>
    <t>b31e3eb3ddad48feb57a644c8d930589</t>
  </si>
  <si>
    <t>b67e0e2d4ba64248aba40be662ebbf74</t>
  </si>
  <si>
    <t>b6c1d1caf62842949e8f5ee8dadcc386</t>
  </si>
  <si>
    <t>b9e6dbadaf2c4150a9a7aa6501eeba8f</t>
  </si>
  <si>
    <t>barcentr1@ukr.net</t>
  </si>
  <si>
    <t>baturin-capital@ukr.net</t>
  </si>
  <si>
    <t>bazet.upr@ukr.net</t>
  </si>
  <si>
    <t>beregovotercenr@gmail.com</t>
  </si>
  <si>
    <t>bereza_nvk@ukr.net</t>
  </si>
  <si>
    <t>berezne_crl@ukr.net</t>
  </si>
  <si>
    <t>bilgorod-10s@ukr.net</t>
  </si>
  <si>
    <t>bilokonnyi_cbfs@ukr.net</t>
  </si>
  <si>
    <t>bilsrada@ukr.net</t>
  </si>
  <si>
    <t>bk.cssdsr@gmail.com</t>
  </si>
  <si>
    <t>boichenkosvetik1983@gmail.com</t>
  </si>
  <si>
    <t>bsr.osvita.buh@gmail.com</t>
  </si>
  <si>
    <t>buch_saduk93@ukr.net</t>
  </si>
  <si>
    <t>buh.pal.sosnitsa@gmail.com</t>
  </si>
  <si>
    <t>buh_cpmsd_1@ukr.net</t>
  </si>
  <si>
    <t>buh_nrc@i.ua</t>
  </si>
  <si>
    <t>buhknp@ukr.net</t>
  </si>
  <si>
    <t>bukhhalteriya_zdo@ukr.net</t>
  </si>
  <si>
    <t>c113d66f325146aaa77d47f0b5b7f269</t>
  </si>
  <si>
    <t>c21425b094f58193b41c42b9dcd7c407</t>
  </si>
  <si>
    <t>c716ec5931224588b2976b9e531ed535</t>
  </si>
  <si>
    <t>cac526c608a24571beccb5e7b3c422ec</t>
  </si>
  <si>
    <t>centrmd2006@ukr.net</t>
  </si>
  <si>
    <t>cfcd30232d044b408cfba43864437a9b</t>
  </si>
  <si>
    <t>chepolino28@ukr.net</t>
  </si>
  <si>
    <t>cherneha.x@gmail.com</t>
  </si>
  <si>
    <t>chigirincollegebuh@ukr.net</t>
  </si>
  <si>
    <t>chop_zagin_tender@dpsu.gov.ua</t>
  </si>
  <si>
    <t>chustemisto@ukr.net</t>
  </si>
  <si>
    <t>cnsp2021.1@gmail.com</t>
  </si>
  <si>
    <t>com. ua) за результатами розрахункового періоду (повний календарний місяць) грн. /кВт*год без ПДВ.</t>
  </si>
  <si>
    <t>com. ua/ ) за всі календарні дні відповідного останнього повного місяця, що передує місяцю, в якому подається пропозиція.  У разі наявності у Споживача обґрунтованих зауважень до розрахунку уточненої ціни на звітний місяць (недотримання формули, технічні помилки тощо), Споживач протягом 2 (двох) робочих днів від дати отримання Акту приймання-передачі електричної енергії з таким розрахунком має право звернутись до Постачальника у спосіб, визначений п.</t>
  </si>
  <si>
    <t>com. ua/ ) за всі календарні дні відповідного останнього повного місяця, що передує місяцю, в якому публікується оголошення про проведення закупівлі за даним Договором.</t>
  </si>
  <si>
    <t>crlarb@ukr.net</t>
  </si>
  <si>
    <t>d.e.stetsenko@dsns.gov.ua</t>
  </si>
  <si>
    <t>d01b54b209a6487b9362a87beb0b991a</t>
  </si>
  <si>
    <t>d037defba32f3a64d9a9a10517f88dba</t>
  </si>
  <si>
    <t>d25c152be0594157ae728e23b9582be1</t>
  </si>
  <si>
    <t>d2d79fe175027419df4c85472a0c4a5f</t>
  </si>
  <si>
    <t>d58c11dbc2e7485f8224fb7fcbf4b40f</t>
  </si>
  <si>
    <t>d6110499dbf6591be2f74a136e06812e</t>
  </si>
  <si>
    <t>d68868a60863d4510a79e6635b764aa6</t>
  </si>
  <si>
    <t>dariyapostpost@gmail.com</t>
  </si>
  <si>
    <t>dc6d5b2c29104199a570da879df936a7</t>
  </si>
  <si>
    <t>dcc83ca7330d40208d8c86560b77bedf</t>
  </si>
  <si>
    <t>de7c9b43af884d789f9a3faed8b6cf60</t>
  </si>
  <si>
    <t>def1a254f36b4eeb8b886a13cd36b9f4</t>
  </si>
  <si>
    <t>dkti-buh@ukr.net</t>
  </si>
  <si>
    <t>dmitgalja@ukr.net</t>
  </si>
  <si>
    <t>dntb@dntb.gov.ua</t>
  </si>
  <si>
    <t>dnz14@galaxy.vn.ua</t>
  </si>
  <si>
    <t>dnz14dzvinochok@ukr.net</t>
  </si>
  <si>
    <t>dnz_37b@ukr.net</t>
  </si>
  <si>
    <t>dnzjurawlik@gmail.com</t>
  </si>
  <si>
    <t>dobrobyt2021@gmail.com</t>
  </si>
  <si>
    <t>drigaalla77@gmail.com</t>
  </si>
  <si>
    <t>dvoenkina83@gmail.com</t>
  </si>
  <si>
    <t>e9c0a5280cc141ef8cd8dfe627262285</t>
  </si>
  <si>
    <t>econom_hosp2016@ukr.net</t>
  </si>
  <si>
    <t>ekonomonco@ukr.net</t>
  </si>
  <si>
    <t>elena.brovary.dvs@gmail.com</t>
  </si>
  <si>
    <t>elena.kuderskaya@gmail.com</t>
  </si>
  <si>
    <t>energotender@i.ua</t>
  </si>
  <si>
    <t>esmns84@gmail.com</t>
  </si>
  <si>
    <t>ezakupivli@ukr.net</t>
  </si>
  <si>
    <t>f4f8f702ffbb4792922f3d94509056fb</t>
  </si>
  <si>
    <t>f8cddca82e43440cb68c1aeddd16c932</t>
  </si>
  <si>
    <t>fab9c291b755513d140db69bf5ed1701</t>
  </si>
  <si>
    <t>fevhasud@gmail.com</t>
  </si>
  <si>
    <t>finance.mk@probation.gov.ua</t>
  </si>
  <si>
    <t>fingosp-osr@oleksandrivka-gromada.gov.ua</t>
  </si>
  <si>
    <t>gallerylavra@ukr.net</t>
  </si>
  <si>
    <t>gavryshov1983@gmail.com</t>
  </si>
  <si>
    <t>gdb_reznik@ukr.net</t>
  </si>
  <si>
    <t>gdzt0910@dsst.gov.ua</t>
  </si>
  <si>
    <t>gimn-internat@ukr.net</t>
  </si>
  <si>
    <t>gkh-voz2017@ukr.net</t>
  </si>
  <si>
    <t>gorinchovo_cevil@ukr.net</t>
  </si>
  <si>
    <t>gorzosh@gmail.com</t>
  </si>
  <si>
    <t>griga.masha02@gmail.com</t>
  </si>
  <si>
    <t>gumennaoksana8@gmail.com</t>
  </si>
  <si>
    <t>gunp_zak@ukr.net</t>
  </si>
  <si>
    <t>gural.lilija@gmail.com</t>
  </si>
  <si>
    <t>gz_6@ukr.net</t>
  </si>
  <si>
    <t>hlushko_maryna@ukr.net</t>
  </si>
  <si>
    <t>hrytsiuk@ombudsman.gov.ua</t>
  </si>
  <si>
    <t>humgymnasium1@gmail.com</t>
  </si>
  <si>
    <t>internat_32@ukr.net</t>
  </si>
  <si>
    <t>irakorotchuk@ukr.net</t>
  </si>
  <si>
    <t>iravodox@gmail.com</t>
  </si>
  <si>
    <t>ivanchukmarina99@gmail.com</t>
  </si>
  <si>
    <t>ivanka2104@gmail.com</t>
  </si>
  <si>
    <t>izmail1474tk@dpsu.gov.ua</t>
  </si>
  <si>
    <t>kantaolha@gmail.com</t>
  </si>
  <si>
    <t>kbozsizp@gmail.com</t>
  </si>
  <si>
    <t>khoryshchenko@ocntt.dp.ua</t>
  </si>
  <si>
    <t>kirovrairada@ukr.net</t>
  </si>
  <si>
    <t>kivertsi.tercentr@gmail.com</t>
  </si>
  <si>
    <t>kkashyrskiy.tsentr@ukr.net</t>
  </si>
  <si>
    <t>kkt_cemd@ukr.net</t>
  </si>
  <si>
    <t>kmschoolinternat2@ukr.net</t>
  </si>
  <si>
    <t>knpcrlsvl@ukr.net</t>
  </si>
  <si>
    <t>koledg.pdatu@gmail.com</t>
  </si>
  <si>
    <t>kolotiloalona@ukr.net</t>
  </si>
  <si>
    <t>koms_poliklinika@ukr.net</t>
  </si>
  <si>
    <t>komunalnyk2021@ukr.net</t>
  </si>
  <si>
    <t>komyngospbilob@gmail.com</t>
  </si>
  <si>
    <t>kors-cultbuh@ukr.net</t>
  </si>
  <si>
    <t>kot@chdu.edu.ua</t>
  </si>
  <si>
    <t>kotyrova82yan@gmail.com</t>
  </si>
  <si>
    <t>kp_ozernoe@ukr.net</t>
  </si>
  <si>
    <t>kpmd.trading@gmail.com</t>
  </si>
  <si>
    <t>krdnz03@ukr.net</t>
  </si>
  <si>
    <t>krdnz29@ukr.net</t>
  </si>
  <si>
    <t>krdnz32@ukr.net</t>
  </si>
  <si>
    <t>krdnz33@ukr.net</t>
  </si>
  <si>
    <t>krdnz57@ukr.net</t>
  </si>
  <si>
    <t>krdnz58@ukr.net</t>
  </si>
  <si>
    <t>krdnz60@ukr.net</t>
  </si>
  <si>
    <t>krdnz63@ukr.net</t>
  </si>
  <si>
    <t>krdnz64@ukr.net</t>
  </si>
  <si>
    <t>krdnz68@ukr.net</t>
  </si>
  <si>
    <t>krdnz70@ukr.net</t>
  </si>
  <si>
    <t>krdnz78@ukr.net</t>
  </si>
  <si>
    <t>krdnz80@ukr.net</t>
  </si>
  <si>
    <t>krdnz82@ukr.net</t>
  </si>
  <si>
    <t>kremcrl_fin@ukr.net</t>
  </si>
  <si>
    <t>krlicey@meta.ua</t>
  </si>
  <si>
    <t>kruchovo2022@gmail.com</t>
  </si>
  <si>
    <t>krz.litsey2@ukr.net</t>
  </si>
  <si>
    <t>kseniamoroz2024d@gmail.com</t>
  </si>
  <si>
    <t>kseniiaden3@gmail.com</t>
  </si>
  <si>
    <t>kulturatorg@ukr.net</t>
  </si>
  <si>
    <t>kuntamaria90@gmail.com</t>
  </si>
  <si>
    <t>kykla123433@gmail.com</t>
  </si>
  <si>
    <t>kzmuzpmr@ukr.net</t>
  </si>
  <si>
    <t>ladchenko2498054@ukr.net</t>
  </si>
  <si>
    <t>larysalinnik67@gmail.com</t>
  </si>
  <si>
    <t>lebed_2020@ukr.net</t>
  </si>
  <si>
    <t>lebidsvitlana@ukr.net</t>
  </si>
  <si>
    <t>lena.n858@ukr.net</t>
  </si>
  <si>
    <t>lesyakov19802@gmail.com</t>
  </si>
  <si>
    <t>lidiasemak55@gmail.com</t>
  </si>
  <si>
    <t>limbukh@ukr.net</t>
  </si>
  <si>
    <t>litin-zosh1@i.ua</t>
  </si>
  <si>
    <t>lityn_osvita_otg@ukr.net</t>
  </si>
  <si>
    <t>logist_kyiv@hsc.gov.ua</t>
  </si>
  <si>
    <t>lviv.kim@ukr.net</t>
  </si>
  <si>
    <t>lviv_vpu29@ukr.net</t>
  </si>
  <si>
    <t>lvivfilmcenter@gmail.com</t>
  </si>
  <si>
    <t>lyakhovets.podzvit@yandex.ua</t>
  </si>
  <si>
    <t>lyubagladka@ukr.net</t>
  </si>
  <si>
    <t>m.kozhukhivskyi@ngu.gov.ua</t>
  </si>
  <si>
    <t>m.vovk@uns.voladm.gov.ua</t>
  </si>
  <si>
    <t>mank_tercentr@ukr.net</t>
  </si>
  <si>
    <t>market.dep@irpin-med.center</t>
  </si>
  <si>
    <t>maryna.tereverko@kyivcity.gov.ua</t>
  </si>
  <si>
    <t>maryna.zabudko@ukr.net</t>
  </si>
  <si>
    <t>medcentr9@ukr.net</t>
  </si>
  <si>
    <t>mega-sel_rada@ukr.net</t>
  </si>
  <si>
    <t>mega.iz.nvk7@ukr.net</t>
  </si>
  <si>
    <t>mik.silrad@gmail.com</t>
  </si>
  <si>
    <t>misksvitlo_chortkiv@ukr.net</t>
  </si>
  <si>
    <t>monastyryskamr@gmail.com</t>
  </si>
  <si>
    <t>mukrda_uszn@carpathia.gov.ua</t>
  </si>
  <si>
    <t>myron_med_center@ukr.net</t>
  </si>
  <si>
    <t>n.bilyk@dsns.gov.ua</t>
  </si>
  <si>
    <t>nataliegorova@ukr.net</t>
  </si>
  <si>
    <t>nataliya.palagno@gmail.com</t>
  </si>
  <si>
    <t>nelyakantor0708@gmail.com</t>
  </si>
  <si>
    <t>ntender_t0500@dsst.gov.ua</t>
  </si>
  <si>
    <t>nvc2010kom@gmail.com</t>
  </si>
  <si>
    <t>okmshvsm@ukr.net</t>
  </si>
  <si>
    <t>oknplikarnyatender@ukr.net</t>
  </si>
  <si>
    <t>olena18101970@ukr.net</t>
  </si>
  <si>
    <t>olgayakovlyevadospk@gmail.com</t>
  </si>
  <si>
    <t>olyana1977@ukr.net</t>
  </si>
  <si>
    <t>orusiadan@ukr.net</t>
  </si>
  <si>
    <t>ostmariia1976@gmail.com</t>
  </si>
  <si>
    <t>osvita.dalnik@gmail.com</t>
  </si>
  <si>
    <t>osvita.ovidiopol@gmail.com</t>
  </si>
  <si>
    <t>osvita_dzo@ukr.net</t>
  </si>
  <si>
    <t>osvitakultura@ukr.net</t>
  </si>
  <si>
    <t>osvitat@ukr.net</t>
  </si>
  <si>
    <t>osvitavoloshynt@ukr.net</t>
  </si>
  <si>
    <t>otg@berezivska-gromada.gov.ua</t>
  </si>
  <si>
    <t>ozk@8aa.court.gov.ua</t>
  </si>
  <si>
    <t>palacesumy@ukr.net</t>
  </si>
  <si>
    <t>paznat@i.ua</t>
  </si>
  <si>
    <t>pidglikarnya@ukr.net</t>
  </si>
  <si>
    <t>pidoprygora.lyudmila@ukr.net</t>
  </si>
  <si>
    <t>pjataja_doktor@ukr.net</t>
  </si>
  <si>
    <t>popelnaste.culture@ukr.net</t>
  </si>
  <si>
    <t>poromiv-kp@ukr.net</t>
  </si>
  <si>
    <t>prozoro090823@gmail.com</t>
  </si>
  <si>
    <t>rajvo2010@ukr.net</t>
  </si>
  <si>
    <t>rbk630@ukr.net</t>
  </si>
  <si>
    <t>rcse_rc@arch.gov.ua</t>
  </si>
  <si>
    <t>report-feedback@zakupivli.pro</t>
  </si>
  <si>
    <t>rostislavolegovich049@ukr.net</t>
  </si>
  <si>
    <t>rublivkaotg@gmail.com</t>
  </si>
  <si>
    <t>s.honta@dsns.gov.ua</t>
  </si>
  <si>
    <t>s.o.mihailenko@gmail.com</t>
  </si>
  <si>
    <t>s.rada@zolotnykivska-gromada.gov.ua</t>
  </si>
  <si>
    <t>sadik21@ukr.net</t>
  </si>
  <si>
    <t>sarata_crl@ukr.net</t>
  </si>
  <si>
    <t>sch16@galaxy.vn.ua</t>
  </si>
  <si>
    <t>school-n5@ukr.net</t>
  </si>
  <si>
    <t>schoolkulevcha25@ukr.net</t>
  </si>
  <si>
    <t>sgz_sumy@ukr.net</t>
  </si>
  <si>
    <t>sh238@ukr.net</t>
  </si>
  <si>
    <t>shutiaktpwork@gmail.com</t>
  </si>
  <si>
    <t>sin.voda@ukr.net</t>
  </si>
  <si>
    <t>skalaKKP@ukr.net</t>
  </si>
  <si>
    <t>skolalopatin1@gmail.com</t>
  </si>
  <si>
    <t>slav.zatishok@ukr.net</t>
  </si>
  <si>
    <t>smartinishin@ukr.net</t>
  </si>
  <si>
    <t>smorodskaya.1977@gmail.com</t>
  </si>
  <si>
    <t>snrada101@ukr.net</t>
  </si>
  <si>
    <t>snvk.prolisok@gmail.com</t>
  </si>
  <si>
    <t>spoda2014@ukr.net</t>
  </si>
  <si>
    <t>stepne_medikal@ukr.net</t>
  </si>
  <si>
    <t>stomatolognmsp@ukr.net</t>
  </si>
  <si>
    <t>strelsovam.workmail23@gmail.com</t>
  </si>
  <si>
    <t>sudmedcv@gmail.com</t>
  </si>
  <si>
    <t>superpolina911@gmail.com</t>
  </si>
  <si>
    <t>surikhin@ukr.net</t>
  </si>
  <si>
    <t>svetlana.avralova@gmail.com</t>
  </si>
  <si>
    <t>svitlana1415@ukr.net</t>
  </si>
  <si>
    <t>svitlanazavalyuk@gmail.com</t>
  </si>
  <si>
    <t>tatiana_hrabunska@ukr.net</t>
  </si>
  <si>
    <t>tender.tereshki.otg@gmail.com</t>
  </si>
  <si>
    <t>tender_kpkmts@ukr.net</t>
  </si>
  <si>
    <t>tenlys@ukr.net</t>
  </si>
  <si>
    <t>tereblyabukh@ukr.net</t>
  </si>
  <si>
    <t>terminal37330@meta.ua</t>
  </si>
  <si>
    <t>ternovodnz1@ukr.net</t>
  </si>
  <si>
    <t>ternovodnz2@ukr.net</t>
  </si>
  <si>
    <t>tetiana.sviderska@e-forest.gov.ua</t>
  </si>
  <si>
    <t>tokar1991v@ukr.net</t>
  </si>
  <si>
    <t>tovtmarius@gmail.com</t>
  </si>
  <si>
    <t>trepalin_r@smr.gov.ua</t>
  </si>
  <si>
    <t>troizkasilrada1@ukr.net</t>
  </si>
  <si>
    <t>trost_centr@ukr.net</t>
  </si>
  <si>
    <t>uds_st@ukr.net</t>
  </si>
  <si>
    <t>ulasivak52@gmail.com</t>
  </si>
  <si>
    <t>upovn@ukr.net</t>
  </si>
  <si>
    <t>upr.kult.pir@gmail.com</t>
  </si>
  <si>
    <t>uprokmsprozoro@gmail.com</t>
  </si>
  <si>
    <t>ureddi1507@gmail.com</t>
  </si>
  <si>
    <t>urevich78@ukr.net</t>
  </si>
  <si>
    <t>urzakupy@torchynska-gromada.gov.ua</t>
  </si>
  <si>
    <t>usbu_zap_vgz@sbu.gov.ua</t>
  </si>
  <si>
    <t>uzosh16@gmail.com</t>
  </si>
  <si>
    <t>v.j.miklovda@gmail.com</t>
  </si>
  <si>
    <t>v.mashuk@mvs.gov.ua</t>
  </si>
  <si>
    <t>vgz.dp.ua@gmail.com</t>
  </si>
  <si>
    <t>viddil.okms.m.pogorelovo@gmail.com</t>
  </si>
  <si>
    <t>vidosv-ol@ukr.net</t>
  </si>
  <si>
    <t>vikabil77@ukr.net</t>
  </si>
  <si>
    <t>viola2moto@gmail.com</t>
  </si>
  <si>
    <t>vishovatiy_dnz@i.ua</t>
  </si>
  <si>
    <t>vitaliakovach0102@gmail.com</t>
  </si>
  <si>
    <t>vityaksp@gmail.com</t>
  </si>
  <si>
    <t>vl22-buh@ukr.net</t>
  </si>
  <si>
    <t>vl7@osvita.vmr.gov.ua</t>
  </si>
  <si>
    <t>voda_mironivka@ukr.net</t>
  </si>
  <si>
    <t>vozakupki.mikotg@gmail.com</t>
  </si>
  <si>
    <t>voznesensk.school2@gmail.com</t>
  </si>
  <si>
    <t>vpubug@gmail.com</t>
  </si>
  <si>
    <t>vstup17@i.ua</t>
  </si>
  <si>
    <t>vupuska@i.ua</t>
  </si>
  <si>
    <t>y.demianenko@ngu.gov.ua</t>
  </si>
  <si>
    <t>yablunovka_bx@ukr.net</t>
  </si>
  <si>
    <t>yakovleva_alla@yahoo.com</t>
  </si>
  <si>
    <t>ye.kokhnenko@kbp.aero</t>
  </si>
  <si>
    <t>yuliya.spiney89@gmail.com</t>
  </si>
  <si>
    <t>yurist@pedkoledzh.cv.ua</t>
  </si>
  <si>
    <t>yurkivmv24@gmail.com</t>
  </si>
  <si>
    <t>yustice2016@ukr.net</t>
  </si>
  <si>
    <t>zabolotiv.dnz@ukr.net</t>
  </si>
  <si>
    <t>zaika@artarsenal.gov.ua</t>
  </si>
  <si>
    <t>zakup.vinocz@gmail.com</t>
  </si>
  <si>
    <t>zakup23zmo@dpsu.gov.ua</t>
  </si>
  <si>
    <t>zakup@arciz-rada.gov.ua</t>
  </si>
  <si>
    <t>zakupivli1.zobsme@gmail.com</t>
  </si>
  <si>
    <t>zakupivli@spacecenter.gov.ua</t>
  </si>
  <si>
    <t>zakupki.com@ukr.net</t>
  </si>
  <si>
    <t>zakypki.mogpansion@ukr.net</t>
  </si>
  <si>
    <t>zavally2021@ukr.net</t>
  </si>
  <si>
    <t>zdenievo_osvita@ukr.net</t>
  </si>
  <si>
    <t>zdo13@osvita.vmr.gov.ua</t>
  </si>
  <si>
    <t>zdo19@osvita.vmr.gov.ua</t>
  </si>
  <si>
    <t>zdo5acc@gmail.com</t>
  </si>
  <si>
    <t>zdolisovakazka5@gmail.com</t>
  </si>
  <si>
    <t>zlenko2025kp@ukr.net</t>
  </si>
  <si>
    <t>zolkina.buh.szsh@gmail.com</t>
  </si>
  <si>
    <t>zsh_24@ukr.net</t>
  </si>
  <si>
    <t>«Електрична енергія» (код ДК 021:2015 09310000-5 «Електрична енергія»)</t>
  </si>
  <si>
    <t>«К» – коефіцієнт прибутковості Постачальника (маржа, вартість послуг Учасника), запропонований Учасником у відсотках від загальної ціни тендерної пропозиції (Цод),% *. *Примітка: «К» – коефіцієнт прибутковості Постачальника (маржа, вартість послуг Учасника), що визначається Учасником у ціні своєї пропозиції, не може бути величиною від’ємною. У разі якщо маржа буде від’ємною, це буде вважатись відмовою від підписання договору про закупівлю та є підставою відхилення пропозиція учасника!</t>
  </si>
  <si>
    <t>«К» – коефіцієнт прибутковості Постачальника (маржа, вартість послуг Учасника), запропонований Учасником у відсотках від загальної ціни тендерної пропозиції (Цсз), %. З метою запобігання умисному заниженню цін постачальниками задля перемоги у цьому запиті шляхом демпінгування і як наслідок –пропонування у подальшому безпідставного збільшення ціни електричної енергії, «К» - коефіцієнт прибутковості Постачальника (маржа, вартість послуг Учасника), запропонований Учасником у відсотках від загальної ціни тендерної пропозиції (Цсз), % не може бути величиною від’ємною.)
*Примітка: «К» – коефіцієнт прибутковості Постачальника (маржа, вартість послуг Учасника), що визначається Учасником у ціні своєї пропозиції, не може бути величиною від’ємною</t>
  </si>
  <si>
    <t>«М» – маржа прибуткoвoсті Пoстачальника (маржа, вартість пoслуг Учасника), запрoпoнoвана Учасникoм визначається за результатами запиту ціни прoпoзиції та станoвить _____ грн за 1 кВт*гoд без ПДВ та не змінюється прoтягoм усьoгo стрoку дії Дoгoвoру. «М» – маржа прибуткoвoсті Пoстачальника (маржа, вартість пoслуг Учасника), щo визначається Учасникoм у ціні свoєї прoпoзиції, не мoже бути величинoю від’ємнoю. У разі якщo учасник у свoїй прoпoзиції надасть вартість за 1 кВт з відємнoю маржею, це буде вважатись письмoвoю відмoвoю від підписання дoгoвoру прo закупівлю!</t>
  </si>
  <si>
    <t>«М» – маржа прибуткoвoсті Пoстачальника (маржа, вартість пoслуг Учасника), щo визначається Учасникoм у ціні свoєї прoпoзиції, не мoже бути величинoю від’ємнoю. У разі якщo учасник у свoїй прoпoзиції надасть вартість за 1 кВт з відємнoю маржею, це буде вважатись письмoвoю відмoвoю від підписання дoгoвoру прo закупівлю!</t>
  </si>
  <si>
    <t>ЄДРПОУ замовника</t>
  </si>
  <si>
    <t>Івано-Франківська область</t>
  </si>
  <si>
    <t>Ігор Ілієв</t>
  </si>
  <si>
    <t>Ідентифікатор лота</t>
  </si>
  <si>
    <t>Ізмаїл</t>
  </si>
  <si>
    <t>Ізяслав</t>
  </si>
  <si>
    <t>Ізяславська початкова школа  №7"Ізяславської міської ради</t>
  </si>
  <si>
    <t>Ілона Філонок</t>
  </si>
  <si>
    <t>Інна Кібукевич</t>
  </si>
  <si>
    <t>Інститут ветеринарної медицини Національної академії аграрних наук України</t>
  </si>
  <si>
    <t>Інститут мікробіології і вірусології ім. Д.К. Заболотного Національної академії наук України</t>
  </si>
  <si>
    <t>Інформація про клієнтські центри (центр обслуговування користувачів)</t>
  </si>
  <si>
    <t>Ірина  Андрєєва</t>
  </si>
  <si>
    <t>Ірина Гречка</t>
  </si>
  <si>
    <t>Ірина Грищенко</t>
  </si>
  <si>
    <t>Ірина Капустіна</t>
  </si>
  <si>
    <t>Ірина Котович</t>
  </si>
  <si>
    <t>Ірина Онисько</t>
  </si>
  <si>
    <t>Ірина Перлик</t>
  </si>
  <si>
    <t>Ірина Пономаренко</t>
  </si>
  <si>
    <t>Ірина Радченко</t>
  </si>
  <si>
    <t>Ірина Ярославівна Ребар</t>
  </si>
  <si>
    <t>Ірпінь</t>
  </si>
  <si>
    <t>Іщенко Ірина Володимирівна</t>
  </si>
  <si>
    <t>АНАЛОГ КП</t>
  </si>
  <si>
    <t>АРЦИЗЬКА МІСЬКА РАДА</t>
  </si>
  <si>
    <t>АТ «ВІННИЦЯОБЛЕНЕРГО»</t>
  </si>
  <si>
    <t>АТ «ВІННИЦЯОБЛЕНЕРГО»
АТ «УКРЗАЛІЗНИЦЯ»</t>
  </si>
  <si>
    <t>АТ «ДТЕК ДНІПРОВСЬКІ ЕЛЕКТРОМЕРЕЖІ»</t>
  </si>
  <si>
    <t>АТ «ДТЕК ДНІПРОВСЬКІ ЕЛЕКТРОМЕРЕЖІ»
АТ «УКРЗАЛІЗНИЦЯ»
ПРАТ «ПЕЕМ «ЦЕК»</t>
  </si>
  <si>
    <t>АТ «ДТЕК ДНІПРОВСЬКІ ЕЛЕКТРОМЕРЕЖІ»
ПРАТ «ПЕЕМ «ЦЕК»</t>
  </si>
  <si>
    <t>АТ «ДТЕК ДОНЕЦЬКІ ЕЛЕКТРОМЕРЕЖІ»</t>
  </si>
  <si>
    <t>АТ «ДТЕК ОДЕСЬКІ ЕЛЕКТРОМЕРЕЖІ»</t>
  </si>
  <si>
    <t>АТ «МИКОЛАЇВОБЛЕНЕРГО»</t>
  </si>
  <si>
    <t>АТ «ПОЛТАВАОБЛЕНЕРГО»</t>
  </si>
  <si>
    <t>АТ «ПРИКАРПАТТЯОБЛЕНЕРГО»</t>
  </si>
  <si>
    <t>АТ «СУМИОБЛЕНЕРГО»</t>
  </si>
  <si>
    <t>АТ «ТЕРНОПІЛЬОБЛЕНЕРГО»</t>
  </si>
  <si>
    <t>АТ «УКРЗАЛІЗНИЦЯ»</t>
  </si>
  <si>
    <t>АТ «ХАРКІВОБЛЕНЕРГО»</t>
  </si>
  <si>
    <t>АТ «ХЕРСОНОБЛЕНЕРГО»*</t>
  </si>
  <si>
    <t>АТ «ХМЕЛЬНИЦЬКОБЛЕНЕРГО»</t>
  </si>
  <si>
    <t>АТ «ЧЕРНІВЦІОБЛЕНЕРГО»*</t>
  </si>
  <si>
    <t>АТ «ЧЕРНІГІВОБЛЕНЕРГО»</t>
  </si>
  <si>
    <t>АТ«ЖИТОМИРОБЛЕНЕРГО»*</t>
  </si>
  <si>
    <t xml:space="preserve">Авралова Світлана </t>
  </si>
  <si>
    <t>Алла Яковлєва</t>
  </si>
  <si>
    <t>Альона Колотило</t>
  </si>
  <si>
    <t>Ананьїв</t>
  </si>
  <si>
    <t>Андрій Породко</t>
  </si>
  <si>
    <t>Андрієнко Людмила Миколаївна</t>
  </si>
  <si>
    <t>Анна КУЛИК</t>
  </si>
  <si>
    <t>Арбузинка</t>
  </si>
  <si>
    <t>Аркатова Ірина Андріївна</t>
  </si>
  <si>
    <t>Артем Волощук</t>
  </si>
  <si>
    <t>БЕРЕЗІВСЬКА СІЛЬСЬКА РАДА</t>
  </si>
  <si>
    <t>БРОВАРСЬКА РАЙОННА ДЕРЖАВНА ЛІКАРНЯ ВЕТЕРИНАРНОЇ МЕДИЦИНИ</t>
  </si>
  <si>
    <t>БУШТИНСЬКИЙ ЗАКЛАД ДОШКІЛЬНОЇ ОСВІТИ (ЯСЛА-САДОК) №3  БУШТИНСЬКОЇ СЕЛИЩНОЇ РАДИ ТЯЧІВСЬКОГО РАЙОНУ ЗАКАРПАТСЬКОЇ ОБЛАСТІ</t>
  </si>
  <si>
    <t>БУШТИНСЬКИЙ ЛІЦЕЙ БУШТИНСЬКОЇ СЕЛИЩНОЇ РАДИ ТЯЧІВСЬКОГО РАЙОНУ ЗАКАРПАТСЬКОЇ ОБЛАСТІ</t>
  </si>
  <si>
    <t>Баришівський район, смт. Баришівка</t>
  </si>
  <si>
    <t>Басан Тетяна Тарасівна</t>
  </si>
  <si>
    <t>Бедевлянська сільська рада</t>
  </si>
  <si>
    <t>Без Розподілу</t>
  </si>
  <si>
    <t>Безперешкодно допускати на свою територію, з дотриманням режиму Споживача, представників Постачальника, Адміністратора комерційного обліку та Постачальника послуг комерційного обліку для візуального або автоматизованого зняття показів розрахункових засобів комерційного обліку Споживача.</t>
  </si>
  <si>
    <t>Безсмертна Алла Григорівна</t>
  </si>
  <si>
    <t>Берегове</t>
  </si>
  <si>
    <t>Березне</t>
  </si>
  <si>
    <t xml:space="preserve">Берестецька Наталя </t>
  </si>
  <si>
    <t>Богдан Білоконний</t>
  </si>
  <si>
    <t>Бодюл Світлана Іванівна</t>
  </si>
  <si>
    <t>Боярка</t>
  </si>
  <si>
    <t>Бубир Надія Григорівна</t>
  </si>
  <si>
    <t>Будулуца Андрій Юрійович</t>
  </si>
  <si>
    <t>Бургутіна Валерія Глєбівна</t>
  </si>
  <si>
    <t>Бюджетна установа "Фонд"</t>
  </si>
  <si>
    <t xml:space="preserve">Біланинець Вікторія </t>
  </si>
  <si>
    <t>Білгород-Дністровський</t>
  </si>
  <si>
    <t>Білик Наталя Олексіївна</t>
  </si>
  <si>
    <t>Білокур Анна Володимирівна</t>
  </si>
  <si>
    <t>Білоцерківський район, м. Тараща</t>
  </si>
  <si>
    <t>Більчак Іванна Миколаївна</t>
  </si>
  <si>
    <t>Більшівцівська селищна рада</t>
  </si>
  <si>
    <t>ВІДДІЛ КУЛЬТУРИ, ТУРИЗМУ, МОЛОДІ І СПОРТУ ТА КУЛЬТУРНОЇ СПАДЩИНИ ПОПЕЛЬНАСТІВСЬКОЇ СІЛЬСЬКОЇ РАДИ ОЛЕКСАНДРІЙСЬКОГО РАЙОНУ КІРОВОГРАДСЬКОЇ ОБЛАСТІ</t>
  </si>
  <si>
    <t>ВІДДІЛ ОСВІТИ КРАСНОЇЛЬСЬКОЇ СЕЛИЩНОЇ РАДИ ЧЕРНІВЕЦЬКОГО РАЙОНУ ЧЕРНІВЕЦЬКОЇ ОБЛАСТІ</t>
  </si>
  <si>
    <t>ВІДДІЛ ОСВІТИ, КУЛЬТУРИ, МОЛОДІ ТА СПОРТУ ЛІТИНСЬКОЇ СЕЛИЩНОЇ РАДИ</t>
  </si>
  <si>
    <t>ВІДДІЛ ОСВІТИ, КУЛЬТУРИ, МОЛОДІ ТА СПОРТУ МІШКОВО-ПОГОРІЛІВСЬКОЇ СІЛЬСЬКОЇ РАДИ</t>
  </si>
  <si>
    <t>ВІДДІЛ ОСВІТИ, КУЛЬТУРИ, ТУРИЗМУ, ОХОРОНИ ЗДОРОВ'Я, МОЛОДІ І СПОРТУ ВОЛОВЕЦЬКОЇ СЕЛИЩНОЇ РАДИ</t>
  </si>
  <si>
    <t>ВІДДІЛ ОСВІТИ, МОЛОДІ ТА СПОРТУ, КУЛЬТУРИ ТА ТУРИЗМУ ЖДЕНІЇВСЬКОЇ СЕЛИЩНОЇ РАДИ</t>
  </si>
  <si>
    <t>ВІДДІЛ ОСВІТИ, СІМ'Ї, МОЛОДІ, СПОРТУ, КУЛЬТУРИ ТА ТУРИЗМУ БІЛОКРИНИЦЬКОЇ СІЛЬСЬКОЇ РАДИ</t>
  </si>
  <si>
    <t>ВІДОКРЕМЛЕНИЙ СТРУКТУРНИЙ ПІДРОЗДІЛ "ЧИГИРИНСЬКИЙ ЕКОНОМІКО-ПРАВОВИЙ ФАХОВИЙ КОЛЕДЖ УМАНСЬКОГО НАЦІОНАЛЬНОГО УНІВЕРСИТЕТУ"</t>
  </si>
  <si>
    <t>ВІЙСЬКОВА ЧАСТИНА 1472</t>
  </si>
  <si>
    <t>ВІЙСЬКОВА ЧАСТИНА Т0500</t>
  </si>
  <si>
    <t>ВІННИЦЬКИЙ ОБЛАСНИЙ ЦЕНТР ЗАЙНЯТОСТІ</t>
  </si>
  <si>
    <t>ВИКОНАВЧИЙ КОМІТЕТ ВЕЛИКОРУБЛІВСЬКОЇ СІЛЬСЬКОЇ РАДИ</t>
  </si>
  <si>
    <t>ВИКОНАВЧИЙ КОМІТЕТ ЗВЕНИГОРОДСЬКОЇ МІСЬКОЇ РАДИ</t>
  </si>
  <si>
    <t>ВИШОВАТСЬКИЙ ЗАКЛАД ДОШКІЛЬНОЇ ОСВІТИ (ЯСЛА-САДОК) НЕРЕСНИЦЬКОЇ СІЛЬСЬКОЇ РАДИ ТЯЧІВСЬКОГО РАЙОНУ ЗАКАРПАТСЬКОЇ ОБЛАСТІ</t>
  </si>
  <si>
    <t>ВОРОХТЯНСЬКИЙ ЗАКЛАД ДОШКІЛЬНОЇ ОСВІТИ (ЯСЛА-САДОК) "ЛІСОВА КАЗКА" ВОРОХТЯНСЬКОЇ СЕЛИЩНОЇ РАДИ НАДВІРНЯНСЬКОГО РАЙОНУ ІВАНО-ФРАНКІВСЬКОЇ ОБЛАСТІ</t>
  </si>
  <si>
    <t>ВСП  КПФК ЗВО  ПДУ Нарольська Лілія Костянтинівна</t>
  </si>
  <si>
    <t>Ванда Харматова</t>
  </si>
  <si>
    <t>Вартість участі</t>
  </si>
  <si>
    <t>Василь Гайович</t>
  </si>
  <si>
    <t>Василь Могіш</t>
  </si>
  <si>
    <t>Васкан Тетяна Миколаївна</t>
  </si>
  <si>
    <t>Вербицька Ірина Олександрівна</t>
  </si>
  <si>
    <t>Вечерук Ірина Андріївна</t>
  </si>
  <si>
    <t>Вижницький фаховий коледж мистецтв та дизайну імені Василя Шкрібляка</t>
  </si>
  <si>
    <t>Виконавчий комітет Білоцерківської сільської ради Миргородського району Полтавської області</t>
  </si>
  <si>
    <t>Виконавчий комітет Миколаївської сільської ради Синельниківського району Дніпропетровської області</t>
  </si>
  <si>
    <t>Виконавчий комітет Сумської міської ради</t>
  </si>
  <si>
    <t>Виконавчий комітет Терешківської сільської ради Полтавського району Полтавської області</t>
  </si>
  <si>
    <t>Виконавчий комітет Троїцької сільської ради Павлоградського району Дніпропетровської області</t>
  </si>
  <si>
    <t>Виконавчий орган Добровеличківської селищної ради - Апарат ради</t>
  </si>
  <si>
    <t>Вимоги до лабораторних досліджень</t>
  </si>
  <si>
    <t>Вище професійне училище №29 м. Львова</t>
  </si>
  <si>
    <t>Владислав Чернега</t>
  </si>
  <si>
    <t>Вовк Мирослава Георгіївна</t>
  </si>
  <si>
    <t>Вознесенськ</t>
  </si>
  <si>
    <t>Вознесенська гімназія №5 Вознесенської міської ради Миколаївської області</t>
  </si>
  <si>
    <t>Вознесенська загальноосвітня школа І-ІІІ ступенів №2 Вознесенської міської ради Миколаївської області</t>
  </si>
  <si>
    <t>Волинська область</t>
  </si>
  <si>
    <t>Волинський фаховий коледж культури і мистецтв імені І.Ф. Стравінського Волинської обласної ради</t>
  </si>
  <si>
    <t>Воловецький р-н</t>
  </si>
  <si>
    <t>Володимир Озімчук</t>
  </si>
  <si>
    <t>Володимир Скорий</t>
  </si>
  <si>
    <t>Володимирський р-н, село Затурці,</t>
  </si>
  <si>
    <t xml:space="preserve">Володимирський р-н, село Поромів </t>
  </si>
  <si>
    <t>Воробій Марина Олександрівна</t>
  </si>
  <si>
    <t>Восьмий апеляційний адміністративний суд</t>
  </si>
  <si>
    <t>Впосл. – вартість послуг Постачальника, запропонована постачальником, що подає пропозицію у запиті, грн. за 1 кВт*год. без ПДВ (з метою запобігання умисному заниженню цін постачальниками задля перемоги у цьому запиті шляхом демпінгування, і як наслідок –пропонування у подальшому безпідставного збільшення ціни електричної енергії, вартість послуг Постачальника (Впосл.) не може бути величиною від’ємною);</t>
  </si>
  <si>
    <t>Впост (вартість послуг Постачальника), що встановлюється переможцем відбору (Постачальником) у ціні своєї пропозиції, не може бути від’ємною величиною.</t>
  </si>
  <si>
    <t>Впост - розмір надбавки/знижки Постачальника за одиницю електричної енергії (розмір надбавки/знижки учасника - переможця (Постачальника) - відповідно до його пропозиції, що не може змінюватись протягом строку дії Договору про закупівлю), грн. без ПДВ. Надбавка/ знижка, що встановлюється учасником - переможцем (Постачальником) у ціні своєї пропозиції, може бути від’ємною величиною.</t>
  </si>
  <si>
    <t>Впост — розмір надбавки / знижки Постачальника за одиницю електричної енергії (розмір надбавки / знижки переможця відбору (Постачальника) — відповідно до його пропозиції, що не може змінюватись протягом строку дії договору про закупівлю), грн без ПДВ. Надбавка / знижка, що встановлюється переможцем відбору (Постачальником) у ціні своєї пропозиції, може бути від’ємною величиною.</t>
  </si>
  <si>
    <t>Впост — розмір надбавки / знижки Постачальника за одиницю електричної енергії (розмір надбавки / знижки учасника — переможця закупівлі (Постачальника) — відповідно до його пропозиції, що не може змінюватись протягом строку дії договору про закупівлю), грн без ПДВ. Надбавка / знижка, що встановлюється учасником — переможцем закупівлі (Постачальника) у ціні своєї пропозиції, може бути від’ємною величиною.</t>
  </si>
  <si>
    <t>Впост — розмір надбавки / знижки Постачальника за одиницю електричної енергії (розмір надбавки / знижки учасника — переможця торгів (Постачальника) — відповідно до його тендерної пропозиції, що не може змінюватись протягом строку дії договору про закупівлю), грн без ПДВ. Надбавка / знижка, що встановлюється учасником — переможцем торгів (Постачальника) у ціні своєї тендерної пропозиції, може бути від’ємною величиною.</t>
  </si>
  <si>
    <t>Впост — розмір надбавки / знижки Постачальника за одиницю електричної енергії (розмір надбавки / знижки учасника — переможця торгів (Постачальника) — відповідно до його тендерної пропозиції, що не може змінюватись протягом строку дії договору про закупівлю), грн без ПДВ. Надбавка / знижка, що встановлюється учасником — переможцем торгів (Постачальником) у ціні своєї тендерної пропозиції, може бути від’ємною величиною.</t>
  </si>
  <si>
    <t>Всього з ПДВ
 *Середньозважена ціна на ринку “на добу наперед” електричної енергії, що склалася за повний календарний місяць (грудень), що передує даті оголошення закупівлі.  Така ціна зазначається на офіційному веб-сайті акціонерного товариства “Оператор ринку”.</t>
  </si>
  <si>
    <t>Вф = Vф ×((Ц + М + Тосп) х 1,2), де</t>
  </si>
  <si>
    <t>Вячеслав Олійник</t>
  </si>
  <si>
    <t>Від'ємна маржа</t>
  </si>
  <si>
    <t>Від'ємна маржа (текст)</t>
  </si>
  <si>
    <t>Відділ культури та туризму Корсунь-Шевченківської міської ради</t>
  </si>
  <si>
    <t>Відділ культури, молоді, спорту та туризму Таращанської міської ради</t>
  </si>
  <si>
    <t>Відділ культури, туризму та охорони культурної спадщини Пирятинської міської ради</t>
  </si>
  <si>
    <t>Відділ освіти Оліївської сільської ради Житомирського району Житомирської області</t>
  </si>
  <si>
    <t>Відділ освіти Тростянецької міської ради</t>
  </si>
  <si>
    <t>Відділ освіти,  молоді та спорту Біляївської сільської ради Лозівського району Харківської області</t>
  </si>
  <si>
    <t>Відділ освіти, молоді та спорту Хорольської міської ради Лубенського району Полтавської області</t>
  </si>
  <si>
    <t>Відділ освіти, молоді та спорту, культури та туризму виконавчого комітету Первозванівської сільської ради</t>
  </si>
  <si>
    <t>Відділ освіти,культури,молоді та спорту Миколаївської сільської ради Дніпровського району Дніпропетровської області</t>
  </si>
  <si>
    <t>Відділ освіти,культури,молоді,спорту та туризму Микулинецької селищної ради</t>
  </si>
  <si>
    <t>Відкриті торги з особливостями</t>
  </si>
  <si>
    <t>Відокремлений  структурний підрозділ "Закарпатський лісотехнічний фаховий коледж Національного лісотехнічного університету України"</t>
  </si>
  <si>
    <t>Відокремлений структурний підрозділ "Ірпінський фаховий коледж Національного університету біоресурсів і природокористування України"</t>
  </si>
  <si>
    <t>Відокремлений структурний підрозділ "Кам'янець-Подільський фаховий коледж Закладу вищої освіти "Подільський державний університет"</t>
  </si>
  <si>
    <t>Відокремлений структурний підрозділ "Львівський фаховий коледж індустрії моди Київського національного університету технологій та дизайну"</t>
  </si>
  <si>
    <t>Відсутнє</t>
  </si>
  <si>
    <t>Військова частина 1474</t>
  </si>
  <si>
    <t>Військова частина 1493 (94 прикордонний загін)</t>
  </si>
  <si>
    <t>Військова частина 3028</t>
  </si>
  <si>
    <t>Військова частина 3053 Національної гвардії України</t>
  </si>
  <si>
    <t>Військова частина Т0910</t>
  </si>
  <si>
    <t>Віктор Жак</t>
  </si>
  <si>
    <t>Віктор Костишин</t>
  </si>
  <si>
    <t>Віктор Мороз</t>
  </si>
  <si>
    <t>Віктор Рибін</t>
  </si>
  <si>
    <t>Вікторія Деркач</t>
  </si>
  <si>
    <t>Вікторія Микловда</t>
  </si>
  <si>
    <t>Вікторія Цибуковська</t>
  </si>
  <si>
    <t>Вільчик Лідія Мирославівна</t>
  </si>
  <si>
    <t>Вінницька область</t>
  </si>
  <si>
    <t>Вінницький р-н</t>
  </si>
  <si>
    <t>Вінницький р-н, м. Вінниця</t>
  </si>
  <si>
    <t>Вінницький р-н, селище Літин</t>
  </si>
  <si>
    <t>Вінницький район, м. Вінниця</t>
  </si>
  <si>
    <t>Вінницький район, місто Вінниця</t>
  </si>
  <si>
    <t>Вінниця</t>
  </si>
  <si>
    <t>Віта Скиба</t>
  </si>
  <si>
    <t>Віталій Машук</t>
  </si>
  <si>
    <t>Віталія Ковач</t>
  </si>
  <si>
    <t>Вітенко Ніна Валеріївна</t>
  </si>
  <si>
    <t>ГАЙСИН</t>
  </si>
  <si>
    <t>ГОЛОВНЕ УПРАВЛІННЯ ДЕРЖАВНОЇ СЛУЖБИ УКРАЇНИ З НАДЗВИЧАЙНИХ СИТУАЦІЙ У КІРОВОГРАДСЬКІЙ ОБЛАСТІ</t>
  </si>
  <si>
    <t>ГОЛОВНИЙ ЦЕНТР ПІДГОТОВКИ ОСОБОВОГО СКЛАДУ ДЕРЖАВНОЇ ПРИКОРДОННОЇ СЛУЖБИ УКРАЇНИ ІМЕНІ ГЕНЕРАЛ-МАЙОРА ІГОРЯ МОМОТА(ВІЙСЬКОВА ЧАСТИНА 9930)</t>
  </si>
  <si>
    <t>Гайсинська міська рада</t>
  </si>
  <si>
    <t>Галина Дмитрук</t>
  </si>
  <si>
    <t>Галина Ляшко</t>
  </si>
  <si>
    <t>Галина Плєсцова</t>
  </si>
  <si>
    <t>Галина Якубишин</t>
  </si>
  <si>
    <t>Ганна Бузак</t>
  </si>
  <si>
    <t>Ганна Переверзєва</t>
  </si>
  <si>
    <t>Ганна Романова</t>
  </si>
  <si>
    <t>Глобинський район</t>
  </si>
  <si>
    <t>Глухівський район, село Береза</t>
  </si>
  <si>
    <t>Глушко Марина Миколаївна</t>
  </si>
  <si>
    <t>Голованівський р-н, селище Новоархангельськ</t>
  </si>
  <si>
    <t>Голованівський район, селище міського типу Завалля</t>
  </si>
  <si>
    <t>Головне управління Національної поліції в Закарпатській області</t>
  </si>
  <si>
    <t>Гонак Алла Адамівна</t>
  </si>
  <si>
    <t>Гонор Олена Володимирівна</t>
  </si>
  <si>
    <t>Горошко Алла Олександрівна</t>
  </si>
  <si>
    <t>Горінчівська сільська рада</t>
  </si>
  <si>
    <t>Горішні Плавні</t>
  </si>
  <si>
    <t>Грицюк Анна Володимирівна</t>
  </si>
  <si>
    <t>Губер Світлана Михайлівна</t>
  </si>
  <si>
    <t>Гуменна Оксана Іванівна</t>
  </si>
  <si>
    <t>Гуменюк Владислав Васильович</t>
  </si>
  <si>
    <t>Гураль Лілія Миколаївна</t>
  </si>
  <si>
    <t>Гусинська Анна Сергіївна</t>
  </si>
  <si>
    <t>ДЕРЖАВНА СПЕЦІАЛІЗОВАНА УСТАНОВА "ЧЕРНІВЕЦЬКЕ ОБЛАСНЕ БЮРО СУДОВО-МЕДИЧНОЇ ЕКСПЕРТИЗИ"</t>
  </si>
  <si>
    <t>ДЕРЖАВНА УСТАНОВА  «ВСЕУКРАЇНСЬКИЙ МОЛОДІЖНИЙ ЦЕНТР»</t>
  </si>
  <si>
    <t>ДЕРЖАВНА УСТАНОВА "ВІННИЦЬКИЙ ОБЛАСНИЙ ЦЕНТР КОНТРОЛЮ ТА ПРОФІЛАКТИКИ ХВОРОБ МІНІСТЕРСТВА ОХОРОНИ ЗДОРОВ'Я УКРАЇНИ"</t>
  </si>
  <si>
    <t>ДЕРЖАВНЕ ПІДПРИЄМСТВО " МІЖНАРОДНИЙ АЕРОПОРТ "БОРИСПІЛЬ"</t>
  </si>
  <si>
    <t>ДЕРЖАВНЕ ПІДПРИЄМСТВО "ЛЬВІВСЬКИЙ НАУКОВО-ВИРОБНИЧИЙ ЦЕНТР СТАНДАРТИЗАЦІЇ, МЕТРОЛОГІЇ ТА СЕРТИФІКАЦІЇ"</t>
  </si>
  <si>
    <t>ДЕРЖАВНЕ ПІДПРИЄМСТВО "НАЦІОНАЛЬНИЙ КУЛЬТУРНО-МИСТЕЦЬКИЙ ТА МУЗЕЙНИЙ КОМПЛЕКС "МИСТЕЦЬКИЙ АРСЕНАЛ"</t>
  </si>
  <si>
    <t>ДЕРЖАВНЕ СПЕЦІАЛІЗОВАНЕ ГОСПОДАРСЬКЕ ПІДПРИЄМСТВО "ЛІСИ УКРАЇНИ"</t>
  </si>
  <si>
    <t>ДЕРЖАВНИЙ АРХІВ ЗАКАРПАТСЬКОЇ ОБЛАСТІ</t>
  </si>
  <si>
    <t>ДЕРЖАВНИЙ ПРОФЕСІЙНО-ТЕХНІЧНИЙ НАВЧАЛЬНИЙ ЗАКЛАД "ПОЛТАВСЬКЕ ВИЩЕ ПРОФЕСІЙНЕ УЧИЛИЩЕ ІМ.А.О.ЧЕПІГИ"</t>
  </si>
  <si>
    <t>ДК 021:2015 ¬ 09310000-5 Електрична енергія (Електрична енергія, з розподілом)</t>
  </si>
  <si>
    <t>ДК 021:2015 – 09310000-5 – Електрична енергія (Електрична енергія)</t>
  </si>
  <si>
    <t>ДК 021:2015: 09310000-5 - Електрична енергія (Електрична енергія)</t>
  </si>
  <si>
    <t>ДК 021:2015: 09310000-5 — Електрична енергія (Електрична енергія з урахуванням послуги з розподілу)</t>
  </si>
  <si>
    <t>ДК 021:2015:09310000 - 5 Електрична енергія (Електрична енергія, формульне ціноутворення ,без розподілу)</t>
  </si>
  <si>
    <t>ДК 021:2015:09310000-5: Електрична енергія (Електрична енергія)</t>
  </si>
  <si>
    <t>ДОЛИНСЬКИЙ ЛІЦЕЙ "НАУКОВИЙ"</t>
  </si>
  <si>
    <t>ДУНАЙСЬКИЙ ІНСТИТУТ НАЦІОНАЛЬНОГО УНІВЕРСИТЕТУ "ОДЕСЬКА МОРСЬКА АКАДЕМІЯ"</t>
  </si>
  <si>
    <t>Дарія Ванельчук</t>
  </si>
  <si>
    <t>Дата аукціону</t>
  </si>
  <si>
    <t>Двоєнкіна Марина Олексіївна</t>
  </si>
  <si>
    <t>Денис  Стеценко</t>
  </si>
  <si>
    <t>Денисюк Ксенія Євгенівна</t>
  </si>
  <si>
    <t>Департамент освіти  Кременчуцької міської ради Кременчуцького району Полтавської області</t>
  </si>
  <si>
    <t>Департамент освіти Вінницької міської ради</t>
  </si>
  <si>
    <t>Деражнянський район</t>
  </si>
  <si>
    <t>Державна науково- технічна бібліотека України</t>
  </si>
  <si>
    <t>Державна реабілітаційна установа  «Центр комплексної реабілітації для дітей з інвалідністю «Мрія»</t>
  </si>
  <si>
    <t>Державна спеціалізована установа "Запорізьке обласне бюро судово-медичної експертизи"</t>
  </si>
  <si>
    <t>Державна установа "Запорізький слідчий ізолятор"</t>
  </si>
  <si>
    <t>Державна установа "Центр пробації"</t>
  </si>
  <si>
    <t>Державна установа «Всеукраїнський центр материнства та дитинства Національної академії медичних наук України»</t>
  </si>
  <si>
    <t>Державний архів Чернігівської області</t>
  </si>
  <si>
    <t>Державний навчальний заклад "Корсунь-Шевченківський професійний ліцей"</t>
  </si>
  <si>
    <t>Державний навчальний заклад "Крижопільський професійний будівельний ліцей</t>
  </si>
  <si>
    <t>Джулинська Галина Григорівна</t>
  </si>
  <si>
    <t>Для розрахунку за використану електричну енергію:
 Ца -  середньозважена ціна купівлі-продажу електричної енергії за результатами торгів на ринку «на добу наперед» за розрахунковий період - повний календарний місяць (місяць споживання товару) згідно з інформацією, оприлюдненою Оператором ринку електричної енергії на сайті https://www. oree.</t>
  </si>
  <si>
    <t>Дмитро Дузь</t>
  </si>
  <si>
    <t>Дніпро</t>
  </si>
  <si>
    <t>Дніпровський р-н, село Миколаївка-1</t>
  </si>
  <si>
    <t xml:space="preserve">Дніпровський фаховий коледж залізничного транспорту та  транспортної інфраструктури </t>
  </si>
  <si>
    <t>Дніпропетровська область</t>
  </si>
  <si>
    <t>Добромиль</t>
  </si>
  <si>
    <t>Дон Валерій Романович</t>
  </si>
  <si>
    <t>Донецька область</t>
  </si>
  <si>
    <t xml:space="preserve">Дрига Алла </t>
  </si>
  <si>
    <t>Електична енергія</t>
  </si>
  <si>
    <t>Електрична  енергія</t>
  </si>
  <si>
    <t xml:space="preserve">Електрична  енергія з розподілом
(код ДК 021:2015 09310000-5 “Електрична енергія”) 
</t>
  </si>
  <si>
    <t>Електрична енергія</t>
  </si>
  <si>
    <t xml:space="preserve">Електрична енергія
</t>
  </si>
  <si>
    <t>Електрична енергія
(ДК 021:2015 09310000-5 «Електрична енергія»)</t>
  </si>
  <si>
    <t xml:space="preserve">Електрична енергія
(код ДК 021:2015:09310000-5 - Електрична енергія)
</t>
  </si>
  <si>
    <t xml:space="preserve">Електрична енергія </t>
  </si>
  <si>
    <t>Електрична енергія  на 2026 рік</t>
  </si>
  <si>
    <t>Електрична енергія (09310000-5) (ДК 021:2015)</t>
  </si>
  <si>
    <t xml:space="preserve">Електрична енергія (ДК 021:2015 - 09310000-5 – Електрична енергія) </t>
  </si>
  <si>
    <t>Електрична енергія (ДК 021:2015 09310000-5 "Електрична енергія"</t>
  </si>
  <si>
    <t>Електрична енергія (ДК 021:2015 09310000-5- Електрична енергія)</t>
  </si>
  <si>
    <t>Електрична енергія (Електрична енергія з урахуванням послуг з розподілу електричної енергії)</t>
  </si>
  <si>
    <t>Електрична енергія (активна)</t>
  </si>
  <si>
    <t>Електрична енергія (без розподілу)</t>
  </si>
  <si>
    <t>Електрична енергія (без розподілу) код ДК 021:2015: 09310000-5 — «Електрична енергія»</t>
  </si>
  <si>
    <t>Електрична енергія (для гуртожитків)</t>
  </si>
  <si>
    <t xml:space="preserve">Електрична енергія (для забезпечення потреб Вінницького обласного центру зайнятості, філій та структурних підрозділів Вінницького обласного центру зайнятості) </t>
  </si>
  <si>
    <t>Електрична енергія (для забезпечення потреб Вінницького обласного центру зайнятості, філій та структурних підрозділів Вінницького обласного центру зайнятості) ДК 021:2015: 09310000-5</t>
  </si>
  <si>
    <t>Електрична енергія (для корпусів)</t>
  </si>
  <si>
    <t>Електрична енергія (з розподілом електричної енергії)</t>
  </si>
  <si>
    <t>Електрична енергія (з розподілом)</t>
  </si>
  <si>
    <t>Електрична енергія (з урахуванням вартості послуг із розподілу та передачі електричної енергії) на 2026 рік.</t>
  </si>
  <si>
    <t>Електрична енергія (з урахуванням послуг з розподілу електричної енергії)</t>
  </si>
  <si>
    <t>Електрична енергія (код ДК 021:2015:09310000-5 - Електрична енергія)</t>
  </si>
  <si>
    <t>Електрична енергія (код за ЄЗС ДК 021:2015 09310000-5 Електрична енергія)</t>
  </si>
  <si>
    <t>Електрична енергія (код за ДК 021:2015 –09310000-5- Електрична енергія).</t>
  </si>
  <si>
    <t>Електрична енергія (універсальна послуга для гуртожитку)</t>
  </si>
  <si>
    <t>Електрична енергія - код за ДК 021:2015 “Єдиний закупівельний словник” 09310000-5 (Електрична енергія)</t>
  </si>
  <si>
    <t>Електрична енергія без розподілу</t>
  </si>
  <si>
    <t>Електрична енергія для Центру «Родинний затишок» м. Славутич</t>
  </si>
  <si>
    <t>Електрична енергія для закладів загальної середньої освіти та відділ освіти Тростянецької міської ради (код ДК 021:2015 – 09310000 – 5 – Електрична енергія)</t>
  </si>
  <si>
    <t>Електрична енергія для потреб Головного центру з урахуванням послуг на її передачу та розподіл</t>
  </si>
  <si>
    <t>Електрична енергія з розподілом</t>
  </si>
  <si>
    <t xml:space="preserve">Електрична енергія з розподілом
</t>
  </si>
  <si>
    <t>Електрична енергія з розподілом згідно коду ДК 021:2015 09310000-5 "Електрична енергія"</t>
  </si>
  <si>
    <t>Електрична енергія за ДК 021:2015 - 09310000-5 Електрична енергія</t>
  </si>
  <si>
    <t>Електрична енергія за ДК 021:2015: 09310000-5 —«Електрична енергія»</t>
  </si>
  <si>
    <t>Електрична енергія код ДК 021:2015:09310000-5 – Електрична енергія</t>
  </si>
  <si>
    <t>Електрична енергія код за ДК 021:2015  09310000-5 – Електрична енергія</t>
  </si>
  <si>
    <t>Електрична енергія на 2026 рік</t>
  </si>
  <si>
    <t>Електрична енергія на 2026 рік без розподілу</t>
  </si>
  <si>
    <t>Електрична енергія на період 01.01.2026 - 31.12.2026</t>
  </si>
  <si>
    <t xml:space="preserve">Електрична енергія постачання, код 09310000-5 – Електрична енергія за ДК 021:2015 «Єдиний закупівельний словник» без розподілу формульний розрахунок </t>
  </si>
  <si>
    <t>Електрична енергія(з розподілом електричної енергії)</t>
  </si>
  <si>
    <t>Електрична енергія(формульне ціноутворення без розподілу)</t>
  </si>
  <si>
    <t>Електрична енергія,  без розподілу</t>
  </si>
  <si>
    <t>Електрична енергія, ДК 021:2015 09310000-5 Електрична енергія</t>
  </si>
  <si>
    <t>Електрична енергія, без розподілу</t>
  </si>
  <si>
    <t>Електрична енергія, без розподілу ( ДК 021:2015 - 09310000-5 – Електрична енергія)</t>
  </si>
  <si>
    <t>Електрична енергія, без розподілу (ДК 021:2015 - 09310000-5 – Електрична енергія)</t>
  </si>
  <si>
    <t>Електрична енергія, без розподілу (ДК 021:2015 09310000-5 – Електрична енергія)</t>
  </si>
  <si>
    <t>Електрична енергія, без розподілу (ДК 021:2015: 09310000-5 Електрична енергія)</t>
  </si>
  <si>
    <t>Електрична енергія, без розподілу (Електрична енергія для ЗЗСО, ЗДО, закладів культури Миколаївської сільської ради Дніпровського району Дніпропетровської області)</t>
  </si>
  <si>
    <t>Електрична енергія, без розподілу (формульне ціноутворення)</t>
  </si>
  <si>
    <t>Електрична енергія, без розподілу, код CPV за ДК021:2015- 09310000-5- Електрична енергія)</t>
  </si>
  <si>
    <t>Електрична енергія, без розподілу, формульне ціноутворення</t>
  </si>
  <si>
    <t>Електрична енергія, без розподілу. За кодом ДК 021:2015: 09310000-5 — Електрична енергія</t>
  </si>
  <si>
    <t xml:space="preserve">Електрична енергія, без розподілу. Закупівля для потреб Рівненської філії ДП «Львівстандартметрологія» за адресою: м. Рівне, вул. Замкова, 31 </t>
  </si>
  <si>
    <t>Електрична енергія, без розподілу; Електрична енергія, без розподілу</t>
  </si>
  <si>
    <t>Електрична енергія, деталізований код-09310000-5 - Електрична енергія</t>
  </si>
  <si>
    <t>Електрична енергія, з розподілом</t>
  </si>
  <si>
    <t xml:space="preserve">Електрична енергія, з розподілом
</t>
  </si>
  <si>
    <t>Електрична енергія, з розподілом на 2026 рік</t>
  </si>
  <si>
    <t>Електрична енергія, з розподілом.</t>
  </si>
  <si>
    <t>Електрична енергія, кВт*год, 0,68623 * Середньозважена ціна РДН, грн.  без ПДВ для розрахунку ціни пропозиції становить -  прогнозована ціна на ринку “на добу наперед”, визначена як середньозважена ціна на РДН за повний календарний місяць, що передує даті оголошення закупівлі,  за даними ДП «Оператор ринку» розміщеними на його веб-сайті www. oree.</t>
  </si>
  <si>
    <t>Електрична енергія, код 09310000-5 – Електрична енергія за ДК 021:2015</t>
  </si>
  <si>
    <t>Електрична енергія, код 09310000-5 – Електрична енергія за ДК 021:2015 «Єдиний закупівельний словник»</t>
  </si>
  <si>
    <t>Електрична енергія, код 09310000-5 – Електрична енергія за ДК 021:2015 Єдиного закупівельного словника</t>
  </si>
  <si>
    <t>Електрична енергія, код за ДК 021:2015 09310000-5 Електрична енергія</t>
  </si>
  <si>
    <t>Електрична енергія, формульне ціноутворення, без розподілу (ДК 021:2015: 09310000-5 Електрична енергія)</t>
  </si>
  <si>
    <t>Електрична енергія, формульне ціноутворення, без розподілу на 2025 рік. 1. Відповідно до п.66 Порядку формування та використання електронного каталогу, затвердженого постановою Кабінету Міністрів України від 14 вересня 2020 р. № 822, замовник укладає договір з переможцем відбору не пізніше ніж через п’ять календарних днів з дня визначення електронною системою закупівель постачальника переможцем відбору. У разі обґрунтованої потреби строк для укладення договору може бути продовжений до 10 календарних днів. Умови договору не можуть відрізнятися від умов, визначених замовником у запиті пропозицій постачальників, зокрема у проєкті договору, що є складовою частиною запиту пропозицій постачальників, та/або пропозиції переможця відбору, крім випадку зменшення ціни договору без зміни обсягу. наступні вимоги до формування ціни при подачі пропозиції. Розрахунок ціни пропозиції повинен здійснюватися наступним чином: Ціна електричної енергії розраховується за формулою : Ц = ( Ца + Тосп + М) * 1,2, де: Ц – вартість електричної енергії за розрахунковий період; «Ца» – ціна за 1 кВт*год електричної енергії. Ца (заокруглення згідно математичних правил, але не більше п’яти знаки після коми) – середньозважена ціна на РДН у торговій зоні Об'єднана Енергетична Система України (за попередній повний календарний місяць відома на кінцеву дату подання запиту ціни прпозиції ) за даними ДП «Оператор ринку», розміщеними на його веб-сайті www.oree.com.ua, з урахуванням індикатора діапазону можливого коливання ціни в періоді проведення процедури закупівлі. Замовник встановлює величину цього індикатора однакову для всіх Учасників плюс десять відсотків в сторону збільшення. «Тосп» – тариф на передачу електричної енергії встановлюється постановою Національної комісії, що здійснює державне регулювання у сферах енергетики та комунальних послуг «Про встановлення тарифу на послуги з передачі електричної енергії НЕК «УКРЕНЕРГО» «Тосп» є регульованою складовою ціни Договору – 0,68623 грн. за 1 кВт*год без ПДВ. «1,2» - математичне вираження ставки податку на додану вартість (ПДВ – 20%), яке нараховується згідно Податкового кодексу України. «М» – маржа прибутковості Постачальника (маржа, вартість послуг Учасника), запропонована Учасником визначається за результатами запиту ціни пропозиції та не може бути більше ніж 0,50 грн за 1 кВт*год без ПДВ та не змінюється протягом усього строку дії Договору. *Примітка: «М» – маржа прибутковості Постачальника (маржа, вартість послуг Учасника), що визначається Учасником у ціні своєї пропозиції, не може бути величиною від’ємною. У разі якщо маржа буде від’ємною, це буде вважатись відмовою від підписання договору про закупівлю! Примітка. У разі підписання Учасником (переможцем відбору) або пропонування до підписання Замовнику Договору на умовах, відмінних від проєкту Договору, що є складовою частиною запиту пропозицій постачальників та/або ненадання документів визначених у пункті 2 розділу І «Порядок укладання договору про закупівлю за результатами запиту пропозицій постачальників», це буде розцінюватися як відмова Постачальника від укладення договору на умовах, визначених у запиті пропозицій постачальників, зокрема у проєкті договору, що є складовою частиною запиту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та підлягає відхиленню. 2. З метою належного укладення договору про закупівлю, переможець відбору у строк не пізніше ніж через 5 календарних днів з дня визначення електронною системою закупівель постачальника переможцем відбору повинен надати замовнику шляхом направлення на електронну пошту Замовника: 2.1. Документи, що підтверджують повноваження особи переможця відбору на підписання договору про закупівлю; 2.2. Переможці відбору, які за своєю організаційно-правовою формою належать до товариств з обмеженою відповідальністю та/або до товариство з додатковою відповідальністю, надають: Довідку у довільній формі про відсутність/наявність статутних обмежень щодо права уповноваженої особи переможця відбору на підписання договору про закупівлю на суму наданої пропозиції (для юридичних осіб). При наявності обмежень у Статуті на укладання договорів, обов’язково надається рішення загальних зборів учасників (засновників) товариства, яке дає право підписання договору на суму наданої пропозиції, завірене належним чином. 2.2. Заповнений проєкт договору з усіма додатками, підписаний уповноваженою особою переможця-відбору та печаткою (у разі наявності), у 2-х примірниках, Ц = (К * Ца + Тосп + М) * 1,2, де:, К = Цпсз / Ц0сз, де:, Ца =     _______ грн за 1 кВт*год без ПДВ;, Тосп = ___________ грн за 1 кВт*год без ПДВ ;, Впост = __________ грн за 1 кВт*год без ПДВ ;</t>
  </si>
  <si>
    <t>Електрична енергія, формульне ціноутворення, з розподілом, постачання з 01.01.2026 р. до 31.12.2026 р. Інформація про учасника повинна міститись в переліку (ліцензійному реєстрі НКРЕКП) суб'єктів господарювання, які отримали ліцензію на право провадження господарської діяльності з постачання електричної енергії, який розміщено на офіційному веб-сайті НКРЕКП. Електропостачальник має здійснювати діяльність на території оператора системи розподілу (ОСР) АТ «ДТЕК Дніпровські електромережі» та ПрАТ «ПЕЕМ «ЦЕК». Замовник перевіряє цю інформацію на веб-сайті оператора системи. Послуги з передачі та розподілу електроенергії сплачує електропостачальник. Відносно організації обліку Комунальний заклад «Павлоградська школа мистецтв» Павлоградської міської ради відноситься до групи «Б», площадки вимірювання відносяться до 2 класу напруги. Встановлення в комерційній пропозиції, штрафу за перевищення або не використання заявлених обсягів (лімітів), штрафу за дострокове розірвання договору не допускається. Споживач звільняється від будь-якої відповідальності (штрафу або пені) за порушення умов оплати, строків здійснення розрахунків, якщо такі порушення викликані відсутністю бюджетного фінансування (затримкою бюджетного фінансування), та/або несплати вартості поставленої (спожитої) електроенергії органами Державної казначейської служби. Ціна (Ці) складається із таких компонентів: Ці = (ЦРДН + Т + Р+ Цп)*1,2 , де: ЦРДН – середньозважена ціна закупівлі електричної енергії на ринку «на добу наперед», яка визначається з урахуванням оперативних даних щодо погодинних цін на ринку «на добу наперед» у місяці на дату формування рахунку (Ціна закупівлі електричної енергії на ринку «на добу наперед» також включає всі обов’язкові податки (крім ПДВ, що обліковується окремо), збори та платежі, що передбачені законодавством, зокрема Правилами ринку, Правилами ринку «на добу наперед» та внутрішньодобовому ринку та іншими нормативними документами (за результатами аукціону ЦРДН складає 6,39570 (1) та дорівнює середньозваженому значенню вартості електричної енергії для визначеного періоду на ринку «на добу наперед» за жовтень 2025 р. (далі – РДН), за даними опублікованими на сайті Оператора ринку (ДП «Оператор ринку»); Т – ціна (тариф) послуг оператора системи передачі (ціна регульованих послуг) - 0,68623 (2) грн/кВт*год; Р – ціна (тариф) послуг n-го оператора системи розподілу (регульована ціна), грн/кВт*год. Застосовується в залежності від ступеня напруги (1-й або 2-й клас) та оператора системи розподілу до якого приєднані відповідні площадки вимірювання Споживача - 1,72073 (АТ «ДТЕК ДНІПРОВСЬКІ ЕЛЕКТРОМЕРЕЖІ») та – 1,59759 (ПрАТ «ПЕЕМ «ЦЕК») (3) грн/кВт*год; Цп – ціна додаткових послуг, пов’язаних з постачанням електричної енергії споживачу ______________ . 1,2 – математичне вираження ставки податку на додану вартість (ПДВ-20 %).</t>
  </si>
  <si>
    <t>Електрична енергія, формульне ціноутворення, з розподілом, постачання з 01.01.2026 р. до 31.12.2026 р. Інформація про учасника повинна міститись в переліку (ліцензійному реєстрі НКРЕКП) суб'єктів господарювання, які отримали ліцензію на право провадження господарської діяльності з постачання електричної енергії, який розміщено на офіційному веб-сайті НКРЕКП. Електропостачальник має здійснювати діяльність на території оператора системи розподілу (ОСР) ПрАТ «ПЕЕМ «ЦЕК», Замовник перевіряє щю інформацію на веб-сайті оператора системи. Послуги з передачі та розподілу електроенергії сплачує електропостачальник. Площадка вимірювання відноситься до 2 класу напруги. Встановлення в комерційній пропозиції, штрафу за перевищення або не використання заявлених обсягів (лімітів), штрафу за дострокове розірвання договору не допускається. Ціна (Ці) складається із таких компонентів: Ці = (ЦРДН + Т + Р+ Цп)*1,2 , де: ЦРДН – середньозважена ціна закупівлі електричної енергії на ринку «на добу наперед», яка визначається з урахуванням оперативних даних щодо погодинних цін на ринку «на добу наперед» у місяці на дату формування рахунку (Ціна закупівлі електричної енергії на ринку «на добу наперед» також включає всі обов’язкові податки (крім ПДВ, що обліковується окремо), збори та платежі, що передбачені законодавством, зокрема Правилами ринку, Правилами ринку «на добу наперед» та внутрішньодобовому ринку та іншими нормативними документами (за результатами аукціону ЦРДН складає 6,39570* та дорівнює середньозваженому значенню вартості електричної енергії для визначеного періоду на ринку «на добу наперед» (далі – РДН), за даними опублікованими на сайті Оператора ринку (ДП «Оператор ринку»); Т – ціна (тариф) послуг оператора системи передачі (ціна регульованих послуг) - 0,68623** грн/кВт*год; Р – ціна (тариф) послуг n-го оператора системи розподілу (регульована ціна), грн/кВт*год. Застосовується в залежності від ступеня напруги (1-й або 2-й клас) та оператора системи розподілу до якого приєднані відповідні площадки вимірювання Споживача – 1,59759*** грн/кВт*год; Цп – ціна додаткових послуг, пов’язаних з постачанням електричної енергії споживачу ______________ . 1,2 – математичне вираження ставки податку на додану вартість (ПДВ-20 %)* Для розрахунку небхідно використовувати середньозважене значення вартості електричної енергії на ринку «на добу наперед» (далі – РДН), за даними опублікованими на сайті Оператора ринку (ДП «Оператор ринку») для визначеного періоду, а саме  з 01.10.2025 до 31.10.2025 (жовтень 2025р)**.  Ціна (тариф) послуг оператора системи передачі (регульована ціна), визначена постановою НКРЕКП від 19.12.2024 № 2200 «Про встановлення тарифу на послуги з передачі електричної енергії ПРАТ «НЕК «УКРЕНЕРГО» на 2025 рік».*** Ціна (тариф) послуг оператора системи розподілу ПрАТ «ПЕЕМ «ЦЕК» (регульована ціна) визначена постановою НКРЕКП 19.12.2024 № 2227 «Про встановлення тарифів на послуги з розподілу електричної енергії ПрАТ «ПЕЕМ «ЦЕК»,  із застосуванням стимулюючого регулювання (зі змінами), на 2025 рік  для 2 класу напруги. Невідповідність цим вимогам буде вважатися письмовою відмовою учасника від підписання договору.</t>
  </si>
  <si>
    <t>Електрична енергія.</t>
  </si>
  <si>
    <t>Електрична енергія. Закупівля здійснюється на очікувану вартість відповідно до потреби закладу на 2026 рік.</t>
  </si>
  <si>
    <t>Елетрична енергія</t>
  </si>
  <si>
    <t>Енергія електрична
(код ДК 021:2015 - 09310000-5 Електрична енергія)</t>
  </si>
  <si>
    <t>Желєв Іван Сергійович</t>
  </si>
  <si>
    <t>Житомирська область</t>
  </si>
  <si>
    <t>Жмеринський р-н місто Жмеринка</t>
  </si>
  <si>
    <t>Жмурко Андрій Анатолійович</t>
  </si>
  <si>
    <t>З ПДВ</t>
  </si>
  <si>
    <t>З Розподілом</t>
  </si>
  <si>
    <t>ЗАБОЛОТІВСЬКА СЕЛИЩНА РАДА КОЛОМИЙСЬКОГО РАЙОНУ ІВАНО-ФРАНКІВСЬКОЇ ОБЛАСТІ</t>
  </si>
  <si>
    <t>ЗАБОЛОТІВСЬКИЙ ЗАКЛАД ДОШКІЛЬНОЇ ОСВІТИ (ЯСЛА-САДОК) "БЕРІЗКА" ЗАБОЛОТІВСЬКОЇ СЕЛИЩНОЇ РАДИ КОЛОМИЙСЬКОГО РАЙОНУ ІВАНО-ФРАНКІВСЬКОЇ ОБЛАСТІ</t>
  </si>
  <si>
    <t>ЗАКЛАД ДОШКІЛЬНОЇ ОСВІТИ (ЯСЛА-САДОК) КОМБІНОВАНОГО ТИПУ № 6 "КОЛОБОК" ІВАНО-ФРАНКІВСЬКОЇ МІСЬКОЇ РАДИ</t>
  </si>
  <si>
    <t>ЗАКЛАД ДОШКІЛЬНОЇ ОСВІТИ (ЯСЛА-САДОК) КОМПЕНСУЮЧОГО ТИПУ №30 "ЛАСТІВКА" ІВАНО-ФРАНКІВСЬКОЇ МІСЬКОЇ РАДИ</t>
  </si>
  <si>
    <t>ЗАКЛАД ЗАГАЛЬНОЇ СЕРЕДНЬОЇ ОСВІТИ "ХЛІБОДАРСЬКИЙ ЛІЦЕЙ" АВАНГАРДІВСЬКОЇ СЕЛИЩНОЇ РАДИ</t>
  </si>
  <si>
    <t>Забезпечення виконання договору</t>
  </si>
  <si>
    <t>Забудько Марина Олександрівна</t>
  </si>
  <si>
    <t>Закарпатська область</t>
  </si>
  <si>
    <t>Заклад дошкільної освіти (ясла-садок) комбінованого типу № 5 "Мальва" Чернівецької міської ради</t>
  </si>
  <si>
    <t>Заклад професійної (професійно-технічної) освіти "Регіональний професійний коледж м. Володимир"</t>
  </si>
  <si>
    <t>Замовник</t>
  </si>
  <si>
    <t>Запит ціни пропозиції</t>
  </si>
  <si>
    <t>Запоріжжя</t>
  </si>
  <si>
    <t>Запорізька область</t>
  </si>
  <si>
    <t>Затурцівська спеціальна школа "Центр освіти" Волинської обласної ради</t>
  </si>
  <si>
    <t>Заіка Анастасія Віталіївна</t>
  </si>
  <si>
    <t>Звенигородка</t>
  </si>
  <si>
    <t>Звіт створено 26 листопада о 02:01 з використанням http://zakupivli.pro</t>
  </si>
  <si>
    <t>Зленко Роман Леонідович</t>
  </si>
  <si>
    <t>Знайдені формули</t>
  </si>
  <si>
    <t>Значення торговельної надбавки, що встановлюється учасником у ціні своєї тендерної пропозиції, вираховується за результатами торгів за формулою:
Ціна учасника грн = (Ц_з прогн.рдн + Т_пер + V) × Wплан × 1,2.
Торговельна надбавка, що встановлюється учасником у ціні своєї тендерної пропозиції, може бути від’ємною величиною.</t>
  </si>
  <si>
    <t>Золотниківська сільська рада</t>
  </si>
  <si>
    <t>Зофія Вількович</t>
  </si>
  <si>
    <t>Зяньковецький психоневрологічний інтернат</t>
  </si>
  <si>
    <t>К = Цпсз / Ц0сз, де:
 Цпсз – поточна середньозважена ціна купівлі-продажу електричної енергії за результатами торгів на ринку «на добу наперед» за розрахунковий період (календарний місяць), грн за 1 кВт*год без ПДВ; Цпсз за розрахунковий період грудень 2024 року для умов цього Договору визначається як середньозважена ціна електричної енергії за результатами торгів на ринку «на добу наперед» за 20 днів грудня 2024 року (з 01 по 20 грудня включно), грн за 1 кВт*год без ПДВ; Ц0сз – поточна середньозважена ціна закупівлі електричної енергії за 1 кВт*год без ПДВ за результатами торгів на ринку «на добу наперед» за повний, останній календарний місяць, доступна на момент кінцевого терміну подання пропозиції - при визначенні ціни за перший місяць постачання; у подальшому — за повний календарний місяць, що передує розрахунковому, згідно з інформацією, оприлюдненою Оператором ринку електричної енергії на сайті https://www. oree.</t>
  </si>
  <si>
    <t>К = Цпсз / Ц0сз, де:
 Цпсз – поточна середньозважена ціна купівлі-продажу електричної енергії за результатами торгів на ринку «на добу наперед» за розрахунковий період календарний місяць, грн за 1 кВт*год без ПДВ; Ц0сз – поточна середньозважена ціна закупівлі за 1 кВт*год без ПДВ за результатами торгів на ринку «на добу наперед» за (повний, останній календарний місяць, доступна на момент кінцевого терміну подання тендерної пропозиції), при визначенні ціни за перший місяць постачання, у подальшому — за місяць, що передує розрахунковому, згідно з інформацією, оприлюдненою Оператором ринку електричної енергії на сайті https://www. oree.</t>
  </si>
  <si>
    <t>КЗ "Яблунівський ліцей" Чернігівської обласної ради</t>
  </si>
  <si>
    <t>КЗ «Нововоронцовський Центр культури і дозвілля» Нововоронцовської селищної ради</t>
  </si>
  <si>
    <t>КЗ Сумський Палац дітей та юнацтва</t>
  </si>
  <si>
    <t>КИЇВСЬКА МІСЬКА ШКОЛА ВИЩОЇ СПОРТИВНОЇ МАЙСТЕРНОСТІ</t>
  </si>
  <si>
    <t>КНП Тростянецький ЦПМСД</t>
  </si>
  <si>
    <t>КОМУНАЛЬНА УСТАНОВА "ОДЕСЬКИЙ ЛІТЕРАТУРНИЙ МУЗЕЙ"</t>
  </si>
  <si>
    <t>КОМУНАЛЬНА УСТАНОВА "ЦЕНТР НАДАННЯ СОЦІАЛЬНИХ ПОСЛУГ МАНЬКІВСЬКОЇ СЕЛИЩНОЇ РАДИ"</t>
  </si>
  <si>
    <t>КОМУНАЛЬНА УСТАНОВА ЦЕНТР ФІНАНСОВО-ГОСПОДАРСЬКОГО ОБСЛУГОВУВАННЯ ЗАКЛАДІВ ОСВІТИ БІЛЯЇВСЬКОЇ МІСЬКОЇ РАДИ</t>
  </si>
  <si>
    <t>КОМУНАЛЬНЕ НЕКОМЕРЦІЙНЕ МЕДИЧНЕ ПІДПРИЄМСТВО "КРЕМЕНЧУЦЬКА МІСЬКА ЛІКАРНЯ ПЛАНОВОГО ЛІКУВАННЯ" КРЕМЕНЧУЦЬКОЇ МІСЬКОЇ РАДИ КРЕМЕНЧУЦЬКОГО РАЙОНУ ПОЛТАВСЬКОЇ ОБЛАСТІ</t>
  </si>
  <si>
    <t>КОМУНАЛЬНЕ НЕКОМЕРЦІЙНЕ ПІДПРИЄМСТВО "ІРПІНСЬКА ЦЕНТРАЛЬНА МІСЬКА ЛІКАРНЯ" ІРПІНСЬКОЇ МІСЬКОЇ РАДИ КИЇВСЬКОЇ ОБЛАСТІ</t>
  </si>
  <si>
    <t>КОМУНАЛЬНЕ НЕКОМЕРЦІЙНЕ ПІДПРИЄМСТВО "ДИТЯЧИЙ КОНСУЛЬТАТИВНО-ДІАГНОСТИЧНИЙ ЦЕНТР ІМЕНІ АКАДЕМІКА Б.Я. РЕЗНІКА" ОДЕСЬКОЇ МІСЬКОЇ РАДИ</t>
  </si>
  <si>
    <t>КОМУНАЛЬНЕ НЕКОМЕРЦІЙНЕ ПІДПРИЄМСТВО "КИЇВСЬКИЙ МІСЬКИЙ ЦЕНТР КРОВІ" ВИКОНАВЧОГО ОРГАНУ КИЇВСЬКОЇ МІСЬКОЇ РАДИ (КИЇВСЬКОЇ МІСЬКОЇ ДЕРЖАВНОЇ АДМІНІСТРАЦІЇ)</t>
  </si>
  <si>
    <t>КОМУНАЛЬНЕ НЕКОМЕРЦІЙНЕ ПІДПРИЄМСТВО "МИРГОРОДСЬКА ЛІКАРНЯ ІНТЕНСИВНОГО ЛІКУВАННЯ" МИРГОРОДСЬКОЇ МІСЬКОЇ РАДИ</t>
  </si>
  <si>
    <t>КОМУНАЛЬНЕ НЕКОМЕРЦІЙНЕ ПІДПРИЄМСТВО "ПІДГАЄЦЬКА ЦЕНТРАЛЬНА  МІСЬКА  ЛІКАРНЯ" ПІДГАЄЦЬКОЇ МІСЬКОЇ РАДИ</t>
  </si>
  <si>
    <t>КОМУНАЛЬНЕ НЕКОМЕРЦІЙНЕ ПІДПРИЄМСТВО "СТОМАТОЛОГІЧНА ПОЛІКЛІНІКА КАЛУСЬКОЇ МІСЬКОЇ РАДИ"</t>
  </si>
  <si>
    <t>КОМУНАЛЬНЕ НЕКОМЕРЦІЙНЕ ПІДПРИЄМСТВО "ЦЕНТР ПЕРВИННОЇ МЕДИКО-САНІТАРНОЇ ДОПОМОГИ СОЛОТВИНСЬКОЇ СЕЛИЩНОЇ РАДИ ТЯЧІВСЬКОГО РАЙОНУ ЗАКАРПАТСЬКОЇ ОБЛАСТІ"</t>
  </si>
  <si>
    <t>КОМУНАЛЬНЕ НЕКОМЕРЦІЙНЕ ПІДПРИЄМСТВО "ЦЕНТР ПЕРВИННОЇ МЕДИКО-САНІТАРНОЇ ДОПОМОГИ СТРИЖАВСЬКОЇ ТЕРИТОРІАЛЬНОЇ ГРОМАДИ" СТРИЖАВСЬКОЇ СЕЛИЩНОЇ РАДИ</t>
  </si>
  <si>
    <t>КОМУНАЛЬНЕ НЕКОМЕРЦІЙНЕ ПІДПРИЄМСТВО "ЦЕНТР ПЕРВИННОЇ МЕДИКО-САНІТАРНОЇ ДОПОМОГИ № 3" ДЕСНЯНСЬКОГО РАЙОНУ М. КИЄВА</t>
  </si>
  <si>
    <t>КОМУНАЛЬНЕ НЕКОМЕРЦІЙНЕ ПІДПРИЄМСТВО "ЦЕНТР ПЕРВИННОЇ МЕДИКО-САНІТАРНОЇ ДОПОМОГИ" НОВОМИРГОРОДСЬКОЇ МІСЬКОЇ  РАДИ</t>
  </si>
  <si>
    <t>КОМУНАЛЬНЕ НЕКОМЕРЦІЙНЕ ПІДПРИЄМСТВО "ЦЕНТР ПЕРВИННОЇ МЕДИКО-САНІТАРНОЇ ДОПОМОГИ" ЧЕРКАСЬКОЇ СЕЛИЩНОЇ РАДИ"</t>
  </si>
  <si>
    <t>КОМУНАЛЬНЕ НЕКОМЕРЦІЙНЕ ПІДПРИЄМСТВО "ЧЕМЕРОВЕЦЬКИЙ ЦЕНТР ПЕРВИННОЇ МЕДИКО-САНІТАРНОЇ ДОПОМОГИ" ЧЕМЕРОВЕЦЬКОЇ СЕЛИЩНОЇ РАДИ</t>
  </si>
  <si>
    <t>КОМУНАЛЬНЕ НЕКОМЕРЦІЙНЕ ПІДПРИЄМСТВО ХАРКІВСЬКОЇ ОБЛАСНОЇ РАДИ "ЦЕНТР ЕКСТРЕНОЇ МЕДИЧНОЇ ДОПОМОГИ ТА МЕДИЦИНИ КАТАСТРОФ"</t>
  </si>
  <si>
    <t>КОМУНАЛЬНЕ НЕКОМЕРЦІЙНЕ ПІДПРИЄМСТВО"ЦЕНТР ПЕРВИННОЇ МЕДИКО-САНІТАРНОЇ ДОПОМОГИ" КЕРЕЦЬКІВСЬКОЇ СІЛЬСЬКОЇ РАДИ ХУСТСЬКОГО РАЙОНУ ЗАКАРПАТСЬКОЇ ОБЛАСТІ</t>
  </si>
  <si>
    <t>КОМУНАЛЬНЕ НЕКОМЕРЦІЙНЕ ТОВАРИСТВО "ДНІПРОПЕТРОВСЬКИЙ ОБЛАСНИЙ ЦЕНТР КРОВІ" ДНІПРОПЕТРОВСЬКОЇ ОБЛАСНОЇ РАДИ"</t>
  </si>
  <si>
    <t>КОМУНАЛЬНЕ ПІДПРИЄМСТВО "БІЛОБОЖНИЦЯ" БІЛОБОЖНИЦЬКОЇ СІЛЬСЬКОЇ РАДИ</t>
  </si>
  <si>
    <t>КОМУНАЛЬНЕ ПІДПРИЄМСТВО "ДНІПРОВОДОКАНАЛ" ДНІПРОВСЬКОЇ МІСЬКОЇ РАДИ</t>
  </si>
  <si>
    <t>КОМУНАЛЬНЕ ПІДПРИЄМСТВО "ДОБРОБУТ" Городищенської сільської ради</t>
  </si>
  <si>
    <t>КОМУНАЛЬНЕ ПІДПРИЄМСТВО "Комунальне господарство Поромівської сільської ради"</t>
  </si>
  <si>
    <t xml:space="preserve">КОМУНАЛЬНЕ ПІДПРИЄМСТВО "ОБ'ЄДНАНЕ АВТОГОСПОДАРСТВО ЗАКЛАДІВ ТА УСТАНОВ ОХОРОНИ ЗДОРОВ'Я ПОЛТАВСЬКОЇ ОБЛАСТІ ПОЛТАВСЬКОЇ ОБЛАСНОЇ РАДИ" </t>
  </si>
  <si>
    <t>КОМУНАЛЬНЕ ПІДПРИЄМСТВО "САРАТСЬКА ЦЕНТРАЛЬНА  ЛІКАРНЯ" САРАТСЬКОЇ СЕЛИЩНОЇ РАДИ БІЛГОРОД-ДНІСТРОВСЬКОГО РАЙОНУ ОДЕСЬКОЇ ОБЛАСТІ</t>
  </si>
  <si>
    <t>КОМУНАЛЬНЕ ПІДПРИЄМСТВО "СИНЕЛЬНИКІВСЬКИЙ МІСЬКИЙ ВОДОКАНАЛ" ДНІПРОПЕТРОВСЬКОЇ ОБЛАСНОЇ РАДИ"</t>
  </si>
  <si>
    <t>КОМУНАЛЬНЕ ПІДПРИЄМСТВО "СПЕЦІАЛІЗОВАНИЙ КОМБІНАТ РИТУАЛЬНИХ ПОСЛУГ"</t>
  </si>
  <si>
    <t>КОМУНАЛЬНЕ ПІДПРИЄМСТВО "УПРАВЛІННЯ РИНКАМИ" ПАВЛОГРАДСЬКОЇ МІСЬКОЇ РАДИ</t>
  </si>
  <si>
    <t>КОМУНАЛЬНЕ ПІДПРИЄМСТВО ІВАНО-ФРАНКІВСЬКОЇ ОБЛАСНОЇ РАДИ "ЦЕНТРАЛІЗОВАНА ЗАКУПІВЕЛЬНА ОРГАНІЗАЦІЯ ІВАНО-ФРАНКІВСЬКОЇ ОБЛАСНОЇ РАДИ"</t>
  </si>
  <si>
    <t>КОМУНАЛЬНЕ ПІДПРИЄМСТВО СЕМЕНІВСЬКОЇ СЕЛИЩНОЇ РАДИ "КОМУНАЛЬНИК"</t>
  </si>
  <si>
    <t>КОМУНАЛЬНЕ ПІДПРИЄМСТВО ТЕПЛОПОСТАЧАННЯ ТА ВОДО-КАНАЛІЗАЦІЙНЕ ГОСПОДАРСТВО ПІВДЕННОУКРАЇНСЬКОЇ МІСЬКОЇ РАДИ</t>
  </si>
  <si>
    <t>КОМУНАЛЬНИЙ ЗАКЛАД "АКАДЕМІЧНИЙ ЛІЦЕЙ №15" КАМ'ЯНСЬКОЇ МІСЬКОЇ РАДИ</t>
  </si>
  <si>
    <t>КОМУНАЛЬНИЙ ЗАКЛАД "БІЛГОРОД-ДНІСТРОВСЬКА СПЕЦІАЛЬНА ШКОЛА ОДЕСЬКОЇ ОБЛАСНОЇ РАДИ"</t>
  </si>
  <si>
    <t>КОМУНАЛЬНИЙ ЗАКЛАД "ВІННИЦЬКА ГІМНАЗІЯ №24 "</t>
  </si>
  <si>
    <t>КОМУНАЛЬНИЙ ЗАКЛАД "ВІННИЦЬКИЙ ГУМАНІТАРНИЙ ЛІЦЕЙ № 1 ІМЕНІ М.І. ПИРОГОВА"</t>
  </si>
  <si>
    <t>КОМУНАЛЬНИЙ ЗАКЛАД "ВІННИЦЬКИЙ ЛІЦЕЙ № 16"</t>
  </si>
  <si>
    <t>КОМУНАЛЬНИЙ ЗАКЛАД "ДОШКІЛЬНИЙ НАВЧАЛЬНИЙ ЗАКЛАД № 13 ВІННИЦЬКОЇ МІСЬКОЇ РАДИ"</t>
  </si>
  <si>
    <t>КОМУНАЛЬНИЙ ЗАКЛАД "ДОШКІЛЬНИЙ НАВЧАЛЬНИЙ ЗАКЛАД № 19 ВІННИЦЬКОЇ МІСЬКОЇ РАДИ"</t>
  </si>
  <si>
    <t>КОМУНАЛЬНИЙ ЗАКЛАД "ЗАКЛАД ДОШКІЛЬНОЇ ОСВІТИ "ЖУРАВЛИК" ВІННИЦЬКОЇ МІСЬКОЇ РАДИ"</t>
  </si>
  <si>
    <t>КОМУНАЛЬНИЙ ЗАКЛАД "ЗАКЛАД ДОШКІЛЬНОЇ ОСВІТИ № 14 ВІННИЦЬКОЇ МІСЬКОЇ РАДИ"</t>
  </si>
  <si>
    <t xml:space="preserve">КОМУНАЛЬНИЙ ЗАКЛАД "ЗАКЛАД ДОШКІЛЬНОЇ ОСВІТИ № 21 ВІННИЦЬКОЇ МІСЬКОЇ РАДИ" </t>
  </si>
  <si>
    <t>КОМУНАЛЬНИЙ ЗАКЛАД "ЗАКЛАД ДОШКІЛЬНОЇ ОСВІТИ № 37 ВІННИЦЬКОЇ МІСЬКОЇ РАДИ"</t>
  </si>
  <si>
    <t>КОМУНАЛЬНИЙ ЗАКЛАД "ЛІЦЕЙ №19" КАМ'ЯНСЬКОЇ МІСЬКОЇ РАДИ</t>
  </si>
  <si>
    <t>КОМУНАЛЬНИЙ ЗАКЛАД "ЛІЦЕЙ №5 ІМ. Г.РОМАНОВОЇ" КАМ'ЯНСЬКОЇ МІСЬКОЇ РАДИ</t>
  </si>
  <si>
    <t>КОМУНАЛЬНИЙ ЗАКЛАД "ЛИСОГІРСЬКА ГІМНАЗІЯ " КОДИМСЬКОЇ МІСЬКОЇ РАДИ ПОДІЛЬСЬКОГО РАЙОНУ ОДЕСЬКОЇ ОБЛАСТІ</t>
  </si>
  <si>
    <t>КОМУНАЛЬНИЙ ЗАКЛАД "МОГИЛІВСЬКИЙ ГЕРІАТРИЧНИЙ ПАНСІОНАТ" ДНІПРОПЕТРОВСЬКОЇ ОБЛАСНОЇ РАДИ"</t>
  </si>
  <si>
    <t>КОМУНАЛЬНИЙ ЗАКЛАД "ПАВЛОГРАДСЬКА ШКОЛА МИСТЕЦТВ" ПАВЛОГРАДСЬКОЇ МІСЬКОЇ РАДИ</t>
  </si>
  <si>
    <t>КОМУНАЛЬНИЙ ЗАКЛАД "ЦЕНТР НАДАННЯ СОЦІАЛЬНИХ ПОСЛУГ" ДЯДЬКОВИЦЬКОЇ СІЛЬСЬКОЇ РАДИ РІВНЕНСЬКОГО РАЙОНУ РІВНЕНСЬКОЇ ОБЛАСТІ</t>
  </si>
  <si>
    <t>КОМУНАЛЬНИЙ ЗАКЛАД «ХАРКІВСЬКИЙ АКАДЕМІЧНИЙ ЛІЦЕЙ “ІНТЕЛ 13”» ХАРКІВСЬКОЇ ОБЛАСНОЇ РАДИ</t>
  </si>
  <si>
    <t>КОМУНАЛЬНИЙ ЗАКЛАД БЕРЕЗІВСЬКОЇ СІЛЬСЬКОЇ РАДИ "БЕРЕЗІВСЬКИЙ НАВЧАЛЬНО-ВИХОВНИЙ КОМПЛЕКС: ЗАГАЛЬНООСВІТНЯ ШКОЛА І-ІІІ СТУПЕНІВ, ДОШКІЛЬНИЙ НАВЧАЛЬНИЙ ЗАКЛАД "ВЕСЕЛКА"</t>
  </si>
  <si>
    <t>КОМУНАЛЬНИЙ ЗАКЛАД ДОШКІЛЬНОЇ ОСВІТИ № 9 "ГОРОБИНКА"</t>
  </si>
  <si>
    <t>КОМУНАЛЬНИЙ ЗАКЛАД КИЇВСЬКОЇ ОБЛАСНОЇ РАДИ "КИЇВСЬКИЙ ОБЛАСНИЙ СОЦІАЛЬНИЙ ЦЕНТР "МАТИ І ДИТИНА РАЗОМ"</t>
  </si>
  <si>
    <t>КОМУНАЛЬНИЙ ЗАКЛАД ЛЬВІВСЬКОЇ ОБЛАСНОЇ РАДИ "ЛЬВІВСЬКИЙ ІСТОРИЧНИЙ МУЗЕЙ"</t>
  </si>
  <si>
    <t>КП "Керуюча компанія з обслуговування житлового фонду Голосіївського району міста Києва"</t>
  </si>
  <si>
    <t>КП "Колківська районна лікарня"</t>
  </si>
  <si>
    <t>КП "Міськсвітло" ЧМР</t>
  </si>
  <si>
    <t>КП "Управляюча житлова компанія № 1" Нововолинської міської ради</t>
  </si>
  <si>
    <t>КП ГІОЦ</t>
  </si>
  <si>
    <t>КП КНП"Миргородський міський центр ПМСД</t>
  </si>
  <si>
    <t>КП НЕ ІСНУЄ</t>
  </si>
  <si>
    <t>КРЕМЕНЧУЦЬКА ГІМНАЗІЯ №3 КРЕМЕНЧУЦЬКОЇ МІСЬКОЇ РАДИ КРЕМЕНЧУЦЬКОГО РАЙОНУ ПОЛТАВСЬКОЇ ОБЛАСТІ</t>
  </si>
  <si>
    <t>КРИВИЙ РІГ</t>
  </si>
  <si>
    <t>КРИЧІВСЬКИЙ ЗАКЛАД ДОШКІЛЬНОЇ ОСВІТИ (ЯСЛА-САДОК) БУШТИНСЬКОЇ СЕЛИЩНОЇ РАДИ ТЯЧІВСЬКОГО РАЙОНУ ЗАКАРПАТСЬКОЇ ОБЛАСТІ</t>
  </si>
  <si>
    <t>КРИЧІВСЬКИЙ ЛІЦЕЙ БУШТИНСЬКОЇ СЕЛИЩНОЇ РАДИ ТЯЧІВСЬКОГО РАЙОНУ ЗАКАРПАТСЬКОЇ ОБЛАСТІ</t>
  </si>
  <si>
    <t>КРОПИВНИЦЬКА РАЙОННА РАДА</t>
  </si>
  <si>
    <t>КУ "Центр надання соціальних послуг Ананьївської міської ради"</t>
  </si>
  <si>
    <t>Калайко Ростислав Олегович</t>
  </si>
  <si>
    <t>Калинівка</t>
  </si>
  <si>
    <t>Каліновська Оксана Григорівна</t>
  </si>
  <si>
    <t>Камінь-Каширський р-н, місто Камінь-Каширський</t>
  </si>
  <si>
    <t>Катерина Кірілова</t>
  </si>
  <si>
    <t xml:space="preserve">Квітовська Юлія </t>
  </si>
  <si>
    <t>Київ</t>
  </si>
  <si>
    <t>Київська Міська Галерея Мистецтв "Лавра"</t>
  </si>
  <si>
    <t>Київська область</t>
  </si>
  <si>
    <t>Київський спортивний ліцей</t>
  </si>
  <si>
    <t>Коваленко Олеся</t>
  </si>
  <si>
    <t>Ковалишин Вікторія Василівна</t>
  </si>
  <si>
    <t>Код CPV</t>
  </si>
  <si>
    <t>Код ДК 021:2015 : 09310000-5 Електрична енергія (Електрична енергія, без розподілу)</t>
  </si>
  <si>
    <t>Код ДК 021:2015 – 09310000-5 Електрична енергія (Електрична енергія)</t>
  </si>
  <si>
    <t>Код ДК 021:2015 “Єдиний закупівельний словник” 09310000-5 “Електрична енергія” (Електрична енергія, без розподілу)</t>
  </si>
  <si>
    <t>Колки</t>
  </si>
  <si>
    <t>Коломийський р-н</t>
  </si>
  <si>
    <t>Комарова Тетяна Михайлівна</t>
  </si>
  <si>
    <t>Комунальна установа "Центр надання соціальних послуг Камінь-Каширської міської ради"</t>
  </si>
  <si>
    <t>Комунальна установа "Центр надання соціальних послуг Ківерцівської міської ради"</t>
  </si>
  <si>
    <t>Комунальне некомерційне підприємство "Ірпінський міський центр первинної медико-санітарної допомоги" Ірпінської міської ради Київської області</t>
  </si>
  <si>
    <t>Комунальне некомерційне підприємство "Арбузинська центральна лікарня" Арбузинської селищної ради</t>
  </si>
  <si>
    <t>Комунальне некомерційне підприємство "Березнівська центральна міська лікарня" Березнівської  міської ради Рівненського району Рівненської області</t>
  </si>
  <si>
    <t>Комунальне некомерційне підприємство "Дніпровський центр первинної медико-санітарної допомоги № 9" Дніпровської міської ради</t>
  </si>
  <si>
    <t>Комунальне некомерційне підприємство "Криворізька міська лікарня №5" Криворізької міської ради</t>
  </si>
  <si>
    <t>Комунальне некомерційне підприємство "Самарівська міська стоматологічна поліклініка" Самарівської міської ради"</t>
  </si>
  <si>
    <t>Комунальне некомерційне підприємство "Свалявська міська лікарня" Свалявської міської ради Закарпатської області</t>
  </si>
  <si>
    <t>Комунальне некомерційне підприємство "Степненський центр первинної медико-санітарної допомоги" Степненської сільської ради</t>
  </si>
  <si>
    <t>Комунальне некомерційне підприємство "Центр первинної медико-санітарної допомоги м. Горішні Плавні Горішньоплавнівської міської ради Кременчуцького району Полтавської області"</t>
  </si>
  <si>
    <t>Комунальне некомерційне підприємство "Центр первинної медико-санітарної допомоги" Баришівської селищної ради Київської області</t>
  </si>
  <si>
    <t>Комунальне некомерційне підприємство "Центр первинної медико-санітарної допомоги" Новобузької міської ради</t>
  </si>
  <si>
    <t>Комунальне некомерційне підприємство "Центральна амбулаторія загальної практики-сімейної медицини села Нижня Сироватка"Нижньосироватської сільської ради</t>
  </si>
  <si>
    <t>Комунальне некомерційне підприємство "Черкаський обласний клінічний госпіталь ветеранів війни Черкаської обласної ради"</t>
  </si>
  <si>
    <t>Комунальне некомерційне підприємство Буської міської ради "Буська центральна районна лікарня"</t>
  </si>
  <si>
    <t>Комунальне некомерційне підприємство Київської обласної ради «Київський обласний спеціалізований медичний центр»</t>
  </si>
  <si>
    <t>Комунальне некомерційне підприємство Миколаївської міської ради "Центр первинної медико-санітарної допомоги №1"</t>
  </si>
  <si>
    <t>Комунальне некомерційне підприємство Миронівської міської ради  "Миронівський  центр первинної медико-санітарної допомоги"</t>
  </si>
  <si>
    <t>Комунальне підприємство "Миронівкаводоканал"</t>
  </si>
  <si>
    <t>Комунальне підприємство "Міські дороги"</t>
  </si>
  <si>
    <t>Комунальне підприємство "Озерне" Новогуйвинської селищної ради</t>
  </si>
  <si>
    <t>Комунальне підприємство "Чисте місто" Козятинської міської ради</t>
  </si>
  <si>
    <t>Комунальний заклад  Львівської обласної ради "Лопатинська спеціальна школа"</t>
  </si>
  <si>
    <t xml:space="preserve">Комунальний заклад "Вінницький ліцей № 22"
</t>
  </si>
  <si>
    <t>Комунальний заклад "Вінницький ліцей №7 ім. Олександра Сухомовського"</t>
  </si>
  <si>
    <t>Комунальний заклад дошкільної  освіти  №14 "Дзвіночок"</t>
  </si>
  <si>
    <t>Комунальний заклад позашкільної освіти “Дніпропетровський обласний центр науково-технічної творчості та інформаційних технологій учнівської молоді” Дніпропетровської обласної ради"</t>
  </si>
  <si>
    <t>Комунальний заклад професійної (професійно-технічної) освіти «Київський  професійний коледж мистецтва та технологій сервісу»</t>
  </si>
  <si>
    <t>Комунальний заклад"Черкаський навчально-реабілітаційний центр"Країна добра Черкаської обласної ради"</t>
  </si>
  <si>
    <t>Конопат Світлана Петрівна</t>
  </si>
  <si>
    <t>Контакти</t>
  </si>
  <si>
    <t xml:space="preserve">Контактна особа Контактна особа </t>
  </si>
  <si>
    <t>Корсунь-Шевченківський</t>
  </si>
  <si>
    <t>Кость Юрій Петрович</t>
  </si>
  <si>
    <t xml:space="preserve">Костючик Оксана </t>
  </si>
  <si>
    <t>Котюрова Яніна Миколаївна</t>
  </si>
  <si>
    <t>Кохненко Євген Сергійович</t>
  </si>
  <si>
    <t>Краматорський район, селище Олександрівка</t>
  </si>
  <si>
    <t>Кременецький р-н, село Горинка</t>
  </si>
  <si>
    <t>Кременчук</t>
  </si>
  <si>
    <t xml:space="preserve">Кременчуцький заклад дошкільної освіти (ясла – садок) комбінованого типу №3 Кременчуцької міської ради Кременчуцького району Полтавської області
</t>
  </si>
  <si>
    <t xml:space="preserve">Кременчуцький заклад дошкільної освіти (ясла – садок) комбінованого типу №32 Кременчуцької міської ради Кременчуцького району Полтавської області 
</t>
  </si>
  <si>
    <t xml:space="preserve">Кременчуцький заклад дошкільної освіти (ясла – садок) комбінованого типу №70 Кременчуцької міської ради Кременчуцького району Полтавської області 
</t>
  </si>
  <si>
    <t xml:space="preserve">Кременчуцький заклад дошкільної освіти (ясла – садок) комбінованого типу №78 Кременчуцької міської ради Кременчуцького району Полтавської області 
</t>
  </si>
  <si>
    <t xml:space="preserve">Кременчуцький заклад дошкільної освіти (ясла – садок) комбінованого типу №80 Кременчуцької міської ради Кременчуцького району Полтавської області
</t>
  </si>
  <si>
    <t xml:space="preserve">Кременчуцький заклад дошкільної освіти (ясла – садок) №29 Кременчуцької міської ради Кременчуцького району Полтавської області 
</t>
  </si>
  <si>
    <t>Кременчуцький заклад дошкільної освіти (ясла – садок) №33 Кременчуцької міської ради Кременчуцького району Полтавської області</t>
  </si>
  <si>
    <t xml:space="preserve">Кременчуцький заклад дошкільної освіти (ясла – садок) №58 Кременчуцької міської ради Кременчуцького району Полтавської області
</t>
  </si>
  <si>
    <t xml:space="preserve">Кременчуцький заклад дошкільної освіти (ясла – садок) №63 Кременчуцької міської ради Кременчуцького району Полтавської області
</t>
  </si>
  <si>
    <t xml:space="preserve">Кременчуцький заклад дошкільної освіти (ясла – садок) №64 Кременчуцької міської ради Кременчуцького району Полтавської області 
</t>
  </si>
  <si>
    <t xml:space="preserve">Кременчуцький заклад дошкільної освіти (ясла – садок) №68 Кременчуцької міської ради Кременчуцького району Полтавської області
</t>
  </si>
  <si>
    <t xml:space="preserve">Кременчуцький заклад дошкільної освіти /ясла – садок/ №28 Кременчуцької міської ради Кременчуцького району Полтавської області
</t>
  </si>
  <si>
    <t xml:space="preserve">Кременчуцький заклад дошкільної освіти /ясла – садок/ №57 Кременчуцької міської ради Кременчуцького району Полтавської області
</t>
  </si>
  <si>
    <t xml:space="preserve">Кременчуцький заклад дошкільної освіти /ясла – садок/ №60 Кременчуцької міської ради Кременчуцького району Полтавської області
</t>
  </si>
  <si>
    <t xml:space="preserve">Кременчуцький заклад дошкільної освіти /ясла – садок/ №82 Кременчуцької міської ради Кременчуцького району  Полтавської області
</t>
  </si>
  <si>
    <t>Кричка</t>
  </si>
  <si>
    <t>Кричківська гімназія Солотвинської селищної ради</t>
  </si>
  <si>
    <t>Крок зниження</t>
  </si>
  <si>
    <t>Кропивницький район,  село Первозванівка</t>
  </si>
  <si>
    <t xml:space="preserve">Кругляк Юлія </t>
  </si>
  <si>
    <t>Кубик Тетяна</t>
  </si>
  <si>
    <t>Кудерська Олена Адамівна</t>
  </si>
  <si>
    <t>Куксенкова Христина В′ячеславівна</t>
  </si>
  <si>
    <t>Кулевчанський опорний заклад- ліцей з початковою школою та гімназією     Білгород-Дністровського району Одеської області</t>
  </si>
  <si>
    <t>Куліковська Віталія Олегівна</t>
  </si>
  <si>
    <t>Куліш Наталія Миколаївна</t>
  </si>
  <si>
    <t>Кількість одиниць</t>
  </si>
  <si>
    <t>Кім Діана Яківна</t>
  </si>
  <si>
    <t>Кіровоградська область</t>
  </si>
  <si>
    <t>ЛІТИНСЬКИЙ ОПОРНИЙ ЗАКЛАД ЗАГАЛЬНОЇ СЕРЕДНЬОЇ ОСВІТИ І-ІІІ СТУПЕНІВ №1 ЛІТИНСЬКОЇ СЕЛИЩНОЇ РАДИ ВІННИЦЬКОЇ ОБЛАСТІ</t>
  </si>
  <si>
    <t>ЛІЦЕЙ № 2 СЕЛИЩА КРИЖОПІЛЬ КРИЖОПІЛЬСЬКОЇ СЕЛИЩНОЇ РАДИ</t>
  </si>
  <si>
    <t xml:space="preserve">ЛІЦЕЙ №13 ІВАНО-ФРАНКІВСЬКОЇ МІСЬКОЇ РАДИ </t>
  </si>
  <si>
    <t>ЛУЦЬК</t>
  </si>
  <si>
    <t>ЛЬВІВСЬКЕ КОМУНАЛЬНЕ ПІДПРИЄМСТВО "ЛЬВІВСЬКИЙ КІНОЦЕНТР"</t>
  </si>
  <si>
    <t>Ладигіна Олена</t>
  </si>
  <si>
    <t>Ладченко Олена Валеріївна</t>
  </si>
  <si>
    <t>Лазу Христина Ігорівна</t>
  </si>
  <si>
    <t>Лапіга Олександр Володимирович</t>
  </si>
  <si>
    <t>Лариса Бураченко</t>
  </si>
  <si>
    <t>Лариса Запорожець</t>
  </si>
  <si>
    <t>Лариса Костюк</t>
  </si>
  <si>
    <t>Лариса Собко</t>
  </si>
  <si>
    <t>Лимар Ірина Юріївна</t>
  </si>
  <si>
    <t>Литвинко Ірина</t>
  </si>
  <si>
    <t>Литовченко Катерина Іванівна</t>
  </si>
  <si>
    <t>Лозівський район, селище Біляївка</t>
  </si>
  <si>
    <t>Лот 1: Електрична енергія в кількості 1000000 кВт, вартістю 4,32 грн. за 1 кВт*год</t>
  </si>
  <si>
    <t>Лот 2: Електрична енергія в кількості 400000 кВт вартістю 12,50 грн. за 1 кВт*год</t>
  </si>
  <si>
    <t>Лот № 1</t>
  </si>
  <si>
    <t>Лот № 2</t>
  </si>
  <si>
    <t>Луцький р-н, село Чаруків</t>
  </si>
  <si>
    <t>Львів</t>
  </si>
  <si>
    <t>Львівська область</t>
  </si>
  <si>
    <t>Любов Кривейко</t>
  </si>
  <si>
    <t>Людмила Лебеденко</t>
  </si>
  <si>
    <t>Людмила Моторна</t>
  </si>
  <si>
    <t>Людмила Німченко</t>
  </si>
  <si>
    <t>Людмила Підопригора</t>
  </si>
  <si>
    <t>Людмила Щербаха</t>
  </si>
  <si>
    <t>Лілія Вовчак</t>
  </si>
  <si>
    <t>Лілія Гулай</t>
  </si>
  <si>
    <t>Лілія КУШНІР</t>
  </si>
  <si>
    <t>Ліннік Лариса Миколаївна</t>
  </si>
  <si>
    <t>Ліцей №3 м. Хмільника Вінницької області</t>
  </si>
  <si>
    <t>М – маржа (вартість послуг Учасника), запропонована Учасником, яка є незмінною протягом дії всього договору. Маржа може бути від’ємною величиною.</t>
  </si>
  <si>
    <t>М – маржа Постачальника, яка фіксується за результатами подання пропозиції Постачальником та встановленої ціни поставки за одиницю товару, грн/кВт*год без ПДВ. Маржа не може бути величиною від’ємною, не змінюється протягом усього строку дії договору та становить _________ грн/кВт*год без ПДВ;</t>
  </si>
  <si>
    <t>М – розмір торговельної надбавки / знижки учасника за одиницю електричної енергії (вартість послуг учасника – відповідно до його пропозиції, що не може змінюватись протягом строку дії договору про закупівлю), грн;
Торговельна надбавка / знижка, що встановлюється учасником у ціні своєї пропозиції, може бути від’ємною величиною.</t>
  </si>
  <si>
    <t>М.КАМ'ЯНСЬКЕ</t>
  </si>
  <si>
    <t>М.КИЇВ, КИЇВСЬКА ОБЛАСТЬ</t>
  </si>
  <si>
    <t>Мажара Алла Дмитрівна</t>
  </si>
  <si>
    <t>Мазурець Сергій Валерійович</t>
  </si>
  <si>
    <t>Маланчук Володимир Васильович</t>
  </si>
  <si>
    <t>Манукян Едгар Артурович</t>
  </si>
  <si>
    <t>Марина Іванчук</t>
  </si>
  <si>
    <t>Марина Збиральська</t>
  </si>
  <si>
    <t>Мартининишин Соломія Сергіївна</t>
  </si>
  <si>
    <t>Марущак Людмила Володимирівна</t>
  </si>
  <si>
    <t>Маріус Товт</t>
  </si>
  <si>
    <t>Марія  Грига</t>
  </si>
  <si>
    <t>Марія Григорівна Созанська</t>
  </si>
  <si>
    <t>Марія Кунта</t>
  </si>
  <si>
    <t>Марія Остафіїв</t>
  </si>
  <si>
    <t>Марія Першина</t>
  </si>
  <si>
    <t>Марія Якуба</t>
  </si>
  <si>
    <t>Масловський Артур Іванович</t>
  </si>
  <si>
    <t>Медвідь Юрій Геннадійович</t>
  </si>
  <si>
    <t>Микола Квашук</t>
  </si>
  <si>
    <t>Микола Миколайович Волошановський</t>
  </si>
  <si>
    <t>Микола ЮЛЕНКОВ</t>
  </si>
  <si>
    <t>Миколаїв</t>
  </si>
  <si>
    <t>Миколаївська область</t>
  </si>
  <si>
    <t>Миколаївський р-н, село Мішково-Погорілове</t>
  </si>
  <si>
    <t>Миргород</t>
  </si>
  <si>
    <t>Миргородський р-н село Білоцерківка</t>
  </si>
  <si>
    <t>Миронівка</t>
  </si>
  <si>
    <t>Мирослава Токар</t>
  </si>
  <si>
    <t>Мирошниченко Катерина Леонідівна</t>
  </si>
  <si>
    <t>Мисік Віктор</t>
  </si>
  <si>
    <t>Михайло Єрмаков</t>
  </si>
  <si>
    <t>Можливість коригування заявлених обсягів
 На підставі отриманих за результатами перевірки даних комерційного обліку електропостачальник, оператор системи та постачальник послуг комерційного обліку за необхідності проводять відповідні коригування (Додаток №5 до Договору).</t>
  </si>
  <si>
    <t>Монастириська міська рада</t>
  </si>
  <si>
    <t>Монастирчани</t>
  </si>
  <si>
    <t>Монастирчанська гімназія Солотвинської селищної ради</t>
  </si>
  <si>
    <t>Монинець Назарій Федорович</t>
  </si>
  <si>
    <t>Мороз Катерина Олександрівна</t>
  </si>
  <si>
    <t>Мукачево</t>
  </si>
  <si>
    <t>Місто</t>
  </si>
  <si>
    <t>Місце доставки</t>
  </si>
  <si>
    <t>НАЦІОНАЛЬНИЙ ЦЕНТР УПРАВЛІННЯ ТА ВИПРОБУВАНЬ КОСМІЧНИХ ЗАСОБІВ</t>
  </si>
  <si>
    <t>НЕ ПОРОЖНЄ КП</t>
  </si>
  <si>
    <t>НОВОАРХАНГЕЛЬСЬКИЙ ЗАКЛАД ДОШКІЛЬНОЇ ОСВІТИ №1 "ДИВОСВІТ" НОВОАРХАНГЕЛЬСЬКОЇ СЕЛИЩНОЇ РАДИ ГОЛОВАНІВСЬКОГО РАЙОНУ КІРОВОГРАДСЬКОЇ ОБЛАСТІ</t>
  </si>
  <si>
    <t>На дату укладання Договору (за результатами закупівлі) Ц становить _________грн/кВт*год, з ПДВ, у тому числі:
 Ц е/е = ________ грн/ кВт*год, без ПДВ (середньозважена ціна на РДН, за останній повний календарниймісяць що передує даті оголошення закупівлі (жовтень 2025р.                              6,39570_грн/кВт*год.</t>
  </si>
  <si>
    <t>На дату укладання Договору (за результатами закупівлі) Ц становить _________грн/кВт*год, з ПДВ, у тому числі:
 Ц е/е = ________ грн/ кВт*год, без ПДВ (середньозважена ціна на РДН, за останній попередній повний календарний місяць, доступний на день оголошення закупівлі згідно офіційних даних, розміщених на офіційному веб-сайті Оператора ринку https://www. oree.</t>
  </si>
  <si>
    <t>На дату укладання Договору (за результатами закупівлі) Ц становить _________грн/кВт*год, з ПДВ, у тому числі:
 Ц е/е = ________ грн/ кВт*год, без ПДВ (середньозважена ціна на РДН, за повний календарний місяць, доступний на день оголошення закупівлі згідно офіційних даних, розміщених на офіційному веб-сайті Оператора ринку https://www. oree.</t>
  </si>
  <si>
    <t>На момент подання тендерної пропозиції Цп визначається як середньозважена ціна на електроенергію на ринку "на добу наперед", що оприлюднена на  офіційному вебсайті Акціонерного товариства "Оператор ринку" за результатами торгів за всі дати місяця в якому подається тендерна пропозиція, що передували даті подання тендерної пропозиції (у випадку оголошення процедури закупівлі до 5 числа місяця для визначення Цп береться середньозважена ціна на електроенергію на ринку "на добу наперед" за повний календарний місяць, що передує даті оголошення закупівлі), грн/кВт*год без ПДВ;</t>
  </si>
  <si>
    <t xml:space="preserve">Назаркевич Іванна </t>
  </si>
  <si>
    <t>Назва лоту</t>
  </si>
  <si>
    <t>Наливайко Олена</t>
  </si>
  <si>
    <t>Намір укласти договір</t>
  </si>
  <si>
    <t>Наталка Пацкан</t>
  </si>
  <si>
    <t>Наталя Климчук</t>
  </si>
  <si>
    <t>Наталія   Горобець</t>
  </si>
  <si>
    <t>Наталія Божук</t>
  </si>
  <si>
    <t>Наталія КОЛОТІЙ</t>
  </si>
  <si>
    <t>Наталія Каменецька</t>
  </si>
  <si>
    <t>Наталія Кизима</t>
  </si>
  <si>
    <t>Наталія Модуляк</t>
  </si>
  <si>
    <t>Наталія Осіпенко</t>
  </si>
  <si>
    <t>Наталія Педченко</t>
  </si>
  <si>
    <t>Наталія Поплавська</t>
  </si>
  <si>
    <t>Наталія Сабадош</t>
  </si>
  <si>
    <t>Наталія Снігир</t>
  </si>
  <si>
    <t>Національний музей історії України</t>
  </si>
  <si>
    <t>Національний історико - культурний заповідник "Гетьманська столиця"</t>
  </si>
  <si>
    <t>Наявні ISO</t>
  </si>
  <si>
    <t>Наявність КП</t>
  </si>
  <si>
    <t>Наявність розподілу</t>
  </si>
  <si>
    <t>Невизначено</t>
  </si>
  <si>
    <t>Неля Міщук</t>
  </si>
  <si>
    <t>Немає лотів</t>
  </si>
  <si>
    <t>Новомиргород</t>
  </si>
  <si>
    <t>Нову (змінену) ціну за Договором Сторони застосовують з дня введення в дію тарифу на послуги з розподілу/ передачі електричної енергії, згідно з рішенням НКРЕКП та розраховують в такому порядку: Ц = (Ца + Тосп  + Троз) * 1,2, де:</t>
  </si>
  <si>
    <t>Ні</t>
  </si>
  <si>
    <t>Ніна Вілянська</t>
  </si>
  <si>
    <t>ОБЛАСНЕ КОМУНАЛЬНЕ НЕКОМЕРЦІЙНЕ ПІДПРИЄМСТВО "БУКОВИНСЬКИЙ КЛІНІЧНИЙ ОНКОЛОГІЧНИЙ ЦЕНТР"</t>
  </si>
  <si>
    <t>ОКНП "Чернівецька лікарня швидкої медичної допомоги"</t>
  </si>
  <si>
    <t>ОПОРНИЙ ЗАГАЛЬНООСВІТНІЙ НАВЧАЛЬНИЙ ЗАКЛАД - "ЗАГАЛЬНООСВІТНЯ СЕРЕДНЯ ШКОЛА І-ІІІ СТУПЕНІВ М. ДОБРОМИЛЬ САМБІРСЬКОГО РАЙОНУ ЛЬВІВСЬКОЇ ОБЛАСТІ"</t>
  </si>
  <si>
    <t>ОПОРНИЙ ЗАКЛАД ГОРИНСЬКОЇ ЗАГАЛЬНООСВІТНЬОЇ ШКОЛИ І-ІІІ СТУПЕНІВ КРЕМЕНЕЦЬКОЇ МІСЬКОЇ РАДИ ТЕРНОПІЛЬСЬКОЇ ОБЛАСТІ ТА ЙОГО ФІЛІЙ</t>
  </si>
  <si>
    <t>Обґрунтування очікуваної вартості предмета закупівлі. Згідно формули Ціна 1 кВт.год = (Ціна сердньозважена + Ціна передачі + К )*1,2 грн з ПДВ, де Ціна сердньозважена - ціна в гривнях за 1 кВт.год електричної енергії, яка відповідає середньозваженій ціні РДН/ВДР у торгівельній зоні «ОЕС України», Ціна 1 кВт.год = (Цінасердньозважена   + Ціна передачі + К )*1,2 грн з ПДВ, де:, На дату укладання договору ціна складових 1 кВт.год. становить: ___ грн. 1 кВт.год. = (___ грн. Цінасередньозважена + ____ грн. Ціна передачі + ___ грн. К) * 1,2, 4.3. Загальна вартість даного договору визначається за наступною формулою: Цдог. = Vобсяг х ціна 1 кВт.год. та становить _____________ грн. в тому числі ПДВ 20% ___________ грн., ·  	зміна ціни відбувається за наступною формулою:  Ціна 1 кВт.год. становить: ___ грн. 1 кВт.год. = (___ грн. Ціна середньозважена + ____ грн. Ціна передачі + ___ грн. К) * 1,2 , де застосовується, ·  	Ціна 1 кВт.год. становить: ___ грн. 1 кВт.год = (К коливання  × Ціна середньозважена + Ціна передачі  + К)* 1,2, де:, Кколивання – коефіцієнт коливання ціни за одиницю електричної енергії, який на момент укладення Договору становить 1 (один) і, у разі зміни ціни за одиницю електричної енергії, визначається за формулою: Кколивання = Сц2/Сц1:</t>
  </si>
  <si>
    <t>Оголошена</t>
  </si>
  <si>
    <t>Одеська область</t>
  </si>
  <si>
    <t>Одеський апеляційний суд</t>
  </si>
  <si>
    <t>Одеський р-н, селище Овідіополь</t>
  </si>
  <si>
    <t>Одиниця виміру</t>
  </si>
  <si>
    <t>Оксана Бенца</t>
  </si>
  <si>
    <t>Оксана Місяйло</t>
  </si>
  <si>
    <t>Оксана Олашин</t>
  </si>
  <si>
    <t>Оксана Ослам</t>
  </si>
  <si>
    <t>Оксана Цикалюк</t>
  </si>
  <si>
    <t>Оксана Якуба</t>
  </si>
  <si>
    <t>Олександр Андрійович Хоріщенко</t>
  </si>
  <si>
    <t>Олександр Антонюк</t>
  </si>
  <si>
    <t>Олександр Гаврушов</t>
  </si>
  <si>
    <t>Олександр Матюшенко</t>
  </si>
  <si>
    <t>Олександр Москальчук</t>
  </si>
  <si>
    <t>Олександра Хилько</t>
  </si>
  <si>
    <t>Олександрівська селищна рада</t>
  </si>
  <si>
    <t>Олександрійський р-н, село Попельнасте</t>
  </si>
  <si>
    <t>Олексій Філімоненко</t>
  </si>
  <si>
    <t>Олена  Пасікова</t>
  </si>
  <si>
    <t>Олена Браславець</t>
  </si>
  <si>
    <t>Олена Железняк</t>
  </si>
  <si>
    <t>Олена Лопатіна</t>
  </si>
  <si>
    <t>Олена Новикова</t>
  </si>
  <si>
    <t>Олена Салова</t>
  </si>
  <si>
    <t>Олена Смірнова</t>
  </si>
  <si>
    <t>Олена Сніжко</t>
  </si>
  <si>
    <t>Олена Тарновецька</t>
  </si>
  <si>
    <t>Олена Федорівна Вишник</t>
  </si>
  <si>
    <t>Олена Чумакова</t>
  </si>
  <si>
    <t>Олена Шойхет</t>
  </si>
  <si>
    <t>Олеся Сайберт</t>
  </si>
  <si>
    <t>Ольга Адаменко</t>
  </si>
  <si>
    <t>Ольга Губіна</t>
  </si>
  <si>
    <t>Ольга ЗБАВИТЕЛЬ</t>
  </si>
  <si>
    <t>Ольга Котюжанська</t>
  </si>
  <si>
    <t>Ольга Ляшевич</t>
  </si>
  <si>
    <t>Ольга Олійник</t>
  </si>
  <si>
    <t>Ольга Сорочинська</t>
  </si>
  <si>
    <t>Ольга Суріхіна</t>
  </si>
  <si>
    <t>Ольга Шамрай</t>
  </si>
  <si>
    <t>Ольга Яковлєва</t>
  </si>
  <si>
    <t>Оноцька Віта Вікторівна</t>
  </si>
  <si>
    <t>Оператор Системи Розподілу</t>
  </si>
  <si>
    <t>Оплата видатків з благоустрою населених пунктів, а саме: Електрична енергія, формульне ціноутворення, без розподілу за кодом ЄЗС ДК 021:2015 : 09310000-5 «Електрична енергія»</t>
  </si>
  <si>
    <t>Опорний заклад загальної середньої освіти "Степанський ліцей" Степанської селищної ради Сарненського району Рівненської області</t>
  </si>
  <si>
    <t>Орися Данилків</t>
  </si>
  <si>
    <t>Орлова Любов Олександрівна</t>
  </si>
  <si>
    <t>Осадчий Вадим Іванович</t>
  </si>
  <si>
    <t>Основний контакт</t>
  </si>
  <si>
    <t>Останній повний календарний місяць</t>
  </si>
  <si>
    <t>Остерський фаховий коледж будівництва та дизайну</t>
  </si>
  <si>
    <t>Очікувана вартість лота</t>
  </si>
  <si>
    <t>П – ціна послуг постачальника (маржа постачальника) не повинна бути від’ємною.</t>
  </si>
  <si>
    <t>П'ЯДИЦЬКА СІЛЬСЬКА РАДА</t>
  </si>
  <si>
    <t>ПІЩАНСЬКА СЕЛИЩНА РАДА</t>
  </si>
  <si>
    <t>ПАЛАГНО Наталія Петрівна</t>
  </si>
  <si>
    <t>ПАТ «ЗАПОРІЖЖЯОБЛЕНЕРГО»</t>
  </si>
  <si>
    <t>ПАТ «ЧЕРКАСИОБЛЕНЕРГО»</t>
  </si>
  <si>
    <t>ПЕТРИКІВСЬКА СЕЛИЩНА РАДА</t>
  </si>
  <si>
    <t>ПОРОЖНЄ КП</t>
  </si>
  <si>
    <t>ППКО, ОЗД</t>
  </si>
  <si>
    <t>ПРАТ «ВОЛИНЬОБЛЕНЕРГО»</t>
  </si>
  <si>
    <t>ПРАТ «ДТЕК КИЇВСЬКІ ЕЛЕКТРОМЕРЕЖІ»</t>
  </si>
  <si>
    <t>ПРАТ «ДТЕК КИЇВСЬКІ РЕГІОНАЛЬНІ ЕЛЕКТРОМЕРЕЖІ»</t>
  </si>
  <si>
    <t>ПРАТ «ЗАКАРПАТТЯОБЛЕНЕРГО»</t>
  </si>
  <si>
    <t>ПРАТ «КІРОВОГРАДОБЛЕНЕРГО»*</t>
  </si>
  <si>
    <t>ПРАТ «ЛЬВІВОБЛЕНЕРГО»</t>
  </si>
  <si>
    <t>ПРАТ «ПЕЕМ «ЦЕК»</t>
  </si>
  <si>
    <t>ПРАТ «РІВНЕОБЛЕНЕРГО»*</t>
  </si>
  <si>
    <t>Павлова Алла</t>
  </si>
  <si>
    <t>Павлоградський район, село Троїцьке</t>
  </si>
  <si>
    <t xml:space="preserve">Панчук Володимир </t>
  </si>
  <si>
    <t>Парфенюк Оксана Іванівна</t>
  </si>
  <si>
    <t>Педагогічний фаховий коледж ЧНУ ім.Ю.Федьковича</t>
  </si>
  <si>
    <t>Перший розрахунковий період починається з дня початку постачання електроенергії і закінчується в останній день відповідного календарного місяця.  У випадку дострокового припинення постачання електричної енергії та/або розірвання договору - розрахунковий період для останнього платежу починається з першого дня останнього календарного місяця постачання електричної енергії та закінчується в останній день постачання електричної енергії.</t>
  </si>
  <si>
    <t>Петро Лужанський</t>
  </si>
  <si>
    <t xml:space="preserve">Печенюк Ольга </t>
  </si>
  <si>
    <t>Полтавська область</t>
  </si>
  <si>
    <t>Попова Тетяна Михайлівна</t>
  </si>
  <si>
    <t>Попович Лідія Ігорівна</t>
  </si>
  <si>
    <t>Поповський Сергій Володимирович</t>
  </si>
  <si>
    <t>Порядок організації комерційного обліку електричної енергії та надання даних комерційного обліку електричної енергії здійснюється адміністратором комерційного обліку/  постачальником послуг комерційного обліку відповідно до вимог Закону України "Про ринок електричної енергії", «Кодексу комерційного обліку електричної енергії», ПРРЕЕ та «Правил ринку».</t>
  </si>
  <si>
    <t>Порядок організації комерційного обліку електричної енергії та надання даних комерційного обліку електричної енергії здійснюється адміністратором комерційного обліку/  постачальником послуг комерційного обліку відповідно до вимог Закону України "Про ринок електричної енергії", «Кодексу комерційного обліку електричної енергії», ПРРЕЕ та «Правил ринку».  В разі необхідності зміни умов Договору, Сторона ініціатор такої зміни зобов’язана підготувати та направити на погодження іншій Стороні проект змін до цього Договору у формі додаткової угоди (додаткового договору).</t>
  </si>
  <si>
    <t>Посилання на закупівлю</t>
  </si>
  <si>
    <t>Початкова ціна за одиницю Товару  (ЦП) становить _____________________ грн  за 1 кВт*год, з ПДВ та  включає в себе: -ЦПсз – початкова середньозважена ціна електричної енергії за результатами торгів на ринку електричної енергії «на добу наперед» за повний останній календарний місяць, що передує даті кінцевого терміну подання тендерної пропозиції по закупівлі, за результатами якої укладено цей Договір, яка оприлюднена на офіційному веб-сайті «Оператора ринку» (https://www. oree.</t>
  </si>
  <si>
    <t>Початкова ціна за одиницю Товару  (ЦП) становить________________________ грн  за 1 кВт*год, з ПДВ та  включає в себе:
 ЦПсз – початкова середньозважена ціна електричної енергії за результатами торгів на ринку електричної енергії «на добу наперед» за повний останній календарний місяць, що передує даті кінцевого терміну подання тендерної пропозиції по закупівлі, за результатами якої укладено цей Договір, яка оприлюднена на офіційному веб-сайті «Оператора ринку» (https://www. oree.</t>
  </si>
  <si>
    <t>Початкова ціна за одиницю Товару  (ЦП) становить________________________ грн  за 1 кВт*год, з ПДВ та  включає в себе:
 ЦПсз – початкова середньозважена ціна електричної енергії, яка розрахована як добуток  середньозваженої ціни електричної енергії за результатами торгів на ринку електричної енергії «на добу наперед» за повний останній календарний місяць, що передує даті кінцевого терміну подання тендерної пропозиції по закупівлі, за результатами якої укладено цей Договір (оприлюднена на офіційному веб-сайті «Оператора ринку» (https://www. oree.</t>
  </si>
  <si>
    <t>Поштова адреса</t>
  </si>
  <si>
    <t>Предмет закупівлі</t>
  </si>
  <si>
    <t>Придбання електричної енергії на 2026 рік для потреб підприємства КП ТВКГ ПМР (без розподілу) згідно ДК 021:2015:09310000-5 Електрична енергія</t>
  </si>
  <si>
    <t>Прийом пропозицій до (дата):</t>
  </si>
  <si>
    <t>Прийом пропозицій до (час):</t>
  </si>
  <si>
    <t>Прийом пропозицій з (дата):</t>
  </si>
  <si>
    <t>Прийом пропозицій з (час):</t>
  </si>
  <si>
    <t>Прилуки</t>
  </si>
  <si>
    <t>Прилуцька гімназія №10 Прилуцької міської ради Чернігівської області</t>
  </si>
  <si>
    <t>Примітка 3: Впост, що визначається Учасником у ціні своєї пропозиції, не може бути величиною від’ємною. У разі якщо Впост буде величиною від’ємною, це буде вважатись відмовою від підписання договору про закупівлю, згідно підпункту 2 пункту 64 Постанови №822.</t>
  </si>
  <si>
    <t>Примітка: «Впост» –  вартість послуг Постачальника (маржа, вартість послуг Учасника), що визначається Учасником у ціні своєї пропозиції, не може бути величиною від’ємною. У разі якщо маржа буде від’ємною, це буде вважатись відмовою від підписання договору про закупівлю!</t>
  </si>
  <si>
    <t>Приходько Лариса Володимирівна</t>
  </si>
  <si>
    <t>Прожегач Поліна Петрівна</t>
  </si>
  <si>
    <t>Прохання враховувати свої реальні можливості, у разі надання пропозиція постачальника з від’ємною маржою постачальника!!!</t>
  </si>
  <si>
    <t>Процедура закупівлі</t>
  </si>
  <si>
    <t>Південноукраїнськ</t>
  </si>
  <si>
    <t>Під коливанням ціни в частині зміни одиниці Товару (нерегульована складова ціни) на Ринках електроенергії відповідно даного підпункту Договору слід розуміти будь-яку зміну середньозваженої ціни закупівлі за одиницю Товару, визначеної за результатами торгів на Ринках електроенергії протягом календарного місяця, що передує місяцю зміни ціни, відносно середньозваженої ціни закупівлі одиниці Товару у місяці укладення початкового Договору (у разі збільшення ціни за одиницю Товару за цим підпунктом вперше)  або місяця останнього внесення змін до Договору (у разі збільшення ціни за одиницю товару за цим підпунктом вдруге і далі) в частині зміни ціни (нерегульована складова ціни) за одиницю Товару.</t>
  </si>
  <si>
    <t>Підгайці</t>
  </si>
  <si>
    <t>Підлетейчук Любов Вільгельмівна</t>
  </si>
  <si>
    <t>Р = Ni план * (Црдн. +М + Тпер.)*1,2, грн. з ПДВ де,, Цф=(Црдн +М+Тп)*ПДВ</t>
  </si>
  <si>
    <t>РАДЕХІВСЬКИЙ ОПОРНИЙ ЗАКЛАД ЗАГАЛЬНОЇ СЕРЕДНЬОЇ ОСВІТИ ЛЬВІВСЬКОЇ ОБЛАСТІ</t>
  </si>
  <si>
    <t>РАКОВЕЦЬКА ГІМНАЗІЯ СОЛОТВИНСЬКОЇ СЕЛИЩНОЇ РАДИ ІВАНО-ФРАНКІВСЬКОГО РАЙОНУ ІВАНО-ФРАНКІВСЬКОЇ ОБЛАСТІ</t>
  </si>
  <si>
    <t>РЕГІОНАЛЬНИЙ СЕРВІСНИЙ ЦЕНТР ГСЦ МВС В М. КИЄВІ (ФІЛІЯ ГСЦ МВС)</t>
  </si>
  <si>
    <t>Раковець</t>
  </si>
  <si>
    <t>Рахиль Вікторія Вікторівна</t>
  </si>
  <si>
    <t>Регіон замовника</t>
  </si>
  <si>
    <t>Редчук Юрій Васильович</t>
  </si>
  <si>
    <t>Рейтинг замовника</t>
  </si>
  <si>
    <t>Розбишівка</t>
  </si>
  <si>
    <t>Розбишівський навчально-реабілітаційний центр з поглибленим професійно-трудовим навчанням Полтавської обласної ради</t>
  </si>
  <si>
    <t>Розрахунок ціни пропозиції повинен здійснюватися наступним чином: Ціна електричної енергії розраховується за формулою : Ц = ( Ца + Тосп + М) * 1,2, де: Ц – вартість електричної енергії за розрахунковий період; «Ца» – ціна за 1 кВт*год електричної енергії.  Ца (заокруглення згідно математичних правил, але не більше п’яти знаки після коми) – середньозважена ціна на РДН у торговій зоні Об'єднана Енергетична Система України (за попередній повний календарний місяць відома на кінцеву дату подання запиту ціни прпозиції ) за даними ДП «Оператор ринку», розміщеними на його веб-сайті www. oree.</t>
  </si>
  <si>
    <t>Роман Гладкий</t>
  </si>
  <si>
    <t>Рівненська область</t>
  </si>
  <si>
    <t>Рівненський р-н, село Дядьковичі</t>
  </si>
  <si>
    <t xml:space="preserve">Рівненський р-н, село Зоря </t>
  </si>
  <si>
    <t>СЕКРЕТАРІАТ УПОВНОВАЖЕНОГО ВЕРХОВНОЇ РАДИ УКРАЇНИ З ПРАВ ЛЮДИНИ</t>
  </si>
  <si>
    <t>СУМСЬКИЙ РАЙОН СЕЛО НИЖНЯ СИРОВАТКА</t>
  </si>
  <si>
    <t>Савочка Ірина Василівна</t>
  </si>
  <si>
    <t>Савустяненко Юлія Миколаївна</t>
  </si>
  <si>
    <t>Самарівський р-н, селище Зарічне</t>
  </si>
  <si>
    <t>Самбір</t>
  </si>
  <si>
    <t>Сарата</t>
  </si>
  <si>
    <t>Сафонова Ірина Дмитрівна</t>
  </si>
  <si>
    <t>Свалява</t>
  </si>
  <si>
    <t>Свідерська Тетяна</t>
  </si>
  <si>
    <t>Світлана Бойченко</t>
  </si>
  <si>
    <t>Світлана Гузенко</t>
  </si>
  <si>
    <t>Світлана Завалюк</t>
  </si>
  <si>
    <t>Світлана Лебідь</t>
  </si>
  <si>
    <t>Світлана Нестерова</t>
  </si>
  <si>
    <t>Світлана Орленко</t>
  </si>
  <si>
    <t>Світлана Редченко</t>
  </si>
  <si>
    <t>Світлана Стрельбицька</t>
  </si>
  <si>
    <t>Світлана Темна</t>
  </si>
  <si>
    <t>Світлана Трохимчук</t>
  </si>
  <si>
    <t>Семенюк Марія Олегівна</t>
  </si>
  <si>
    <t>Семенівський район</t>
  </si>
  <si>
    <t>Сергій Валоваженко</t>
  </si>
  <si>
    <t xml:space="preserve">Середа Ірина </t>
  </si>
  <si>
    <t>Середнянська селищна рада Ужгородського району Закарпатської області</t>
  </si>
  <si>
    <t>Ситнєва Юлія Олександрівна</t>
  </si>
  <si>
    <t>Скала-ПОДІЛЬСЬКИЙ ККП</t>
  </si>
  <si>
    <t>Славутич</t>
  </si>
  <si>
    <t>Смородська Антоніна Валеріївна</t>
  </si>
  <si>
    <t>Снятинський р-н, селище міського типу Заболотів</t>
  </si>
  <si>
    <t>Собечко Любов Йосипівна</t>
  </si>
  <si>
    <t>Сосницький професійний аграрний ліцей Чернігівської області</t>
  </si>
  <si>
    <t>Софія Гонта</t>
  </si>
  <si>
    <t xml:space="preserve">Спеціалізована загальноосвітня школа І-ІІІ ступенів № 5 з поглибленим вивченням предметів природничо-математичного циклу ім. Л.І. Бугаєвської Горішньоплавнівської міської ради Кременчуцького району Полтавської області </t>
  </si>
  <si>
    <t>Спориш Лілія Вікторівна</t>
  </si>
  <si>
    <t>Станимир Роман</t>
  </si>
  <si>
    <t>Стара Вижівка</t>
  </si>
  <si>
    <t>Старовижівський заклад дошкільної освіти (ясла-садок) "Сонечко"</t>
  </si>
  <si>
    <t>Статус КП</t>
  </si>
  <si>
    <t>Стецюк Наталія Борисівна</t>
  </si>
  <si>
    <t>Сторожинецький р-н, селище міського типу Красноїльськ</t>
  </si>
  <si>
    <t>Страхова гарантія</t>
  </si>
  <si>
    <t>Стрельцова Марина Сергіївна</t>
  </si>
  <si>
    <t>Строк поставки до:</t>
  </si>
  <si>
    <t>Строк поставки з:</t>
  </si>
  <si>
    <t>Судилківський ліцей Судилківської сільської ради Шепетівського району Хмельницької області</t>
  </si>
  <si>
    <t>Сулковська Марина Володимирівна</t>
  </si>
  <si>
    <t>Суми</t>
  </si>
  <si>
    <t>Сумська область</t>
  </si>
  <si>
    <t>Сумський р-н, смт Степанівка</t>
  </si>
  <si>
    <t>Т постач = _______  грн/ кВт*год, без ПДВ (може бути величиною від’ємною, визначається шляхом розрахунку: Т постач = Ц – Ц е/е - Т послуги передачі)</t>
  </si>
  <si>
    <t>ТА ПОРЯДОК ФОРМУВАННЯ ЦІНИ
 Базова ціна електричної енергії (РДН) для даної закупівлі визначена Замовником як середньозважена ціна ринку «на добу наперед» (РДН) за період з 1 по 25 листопада 2025 року, що передує даті оголошення закупівлі, з урахуванням можливого коливання +10 %, відповідно до рекомендацій Міністерства економіки України щодо закупівлі електричної енергії та вимог законодавства у сфері публічних закупівель.</t>
  </si>
  <si>
    <t>ТЕРЕБЛЯНСЬКИЙ ОПОРНИЙ ЛІЦЕЙ БУШТИНСЬКОЇ СЕЛИЩНОЇ РАДИ ТЯЧІВСЬКОГО РАЙОНУ  ЗАКАРПАТСЬКОЇ ОБЛАСТІ</t>
  </si>
  <si>
    <t>ТЕРНІВСЬКИЙ ЗАКЛАД ДОШКІЛЬНОЇ ОСВІТИ  (ЯСЛА-САДОК) №2 НЕРЕСНИЦЬКОЇ СІЛЬСЬКОЇ РАДИ ТЯЧІВСЬКОГО РАЙОНУ ЗАКАРПАТСЬКОЇ ОБЛАСТІ</t>
  </si>
  <si>
    <t>ТЕРНІВСЬКИЙ ЗАКЛАД ДОШКІЛЬНОЇ ОСВІТИ(ЯСЛА-САДОК) №1 НЕРЕСНИЦЬКОЇ СІЛЬСЬКОЇ РАДИ ТЯЧІВСЬКОГО РАЙОНУ ЗАКАРПАТСЬКОЇ ОБЛАСТІ</t>
  </si>
  <si>
    <t>ТЕРНОПІЛЬСЬКИЙ АКАДЕМІЧНИЙ ОБЛАСНИЙ УКРАЇНСЬКИЙ ДРАМАТИЧНИЙ ТЕАТР ІМ. Т.Г.ШЕВЧЕНКА</t>
  </si>
  <si>
    <t>ТОРЧИНСЬКА СЕЛИЩНА РАДА</t>
  </si>
  <si>
    <t>Так</t>
  </si>
  <si>
    <t>Тасалова Алла Федотівна</t>
  </si>
  <si>
    <t>Таісія Іванівна Золкіна</t>
  </si>
  <si>
    <t>Тендерне забезпечення</t>
  </si>
  <si>
    <t>Теребовлянський р-н, селище міського типу Микулинці</t>
  </si>
  <si>
    <t>Тереверко Маріна Леонідівна</t>
  </si>
  <si>
    <t>Територіальний центр соціального обслуговування (надання соціальних послуг) Берегівської міської ради</t>
  </si>
  <si>
    <t>Територіальний центр соціального обслуговування (надання соціальних послуг) Заваллівської селищної ради</t>
  </si>
  <si>
    <t>Тернопільська область</t>
  </si>
  <si>
    <t>Тернопільський р-н. село Золотники</t>
  </si>
  <si>
    <t xml:space="preserve">Терцентр Терцентр </t>
  </si>
  <si>
    <t>Тетяна  Шубодьорова</t>
  </si>
  <si>
    <t>Тетяна Волошин</t>
  </si>
  <si>
    <t>Тетяна Костюк</t>
  </si>
  <si>
    <t>Тетяна Кушніренко</t>
  </si>
  <si>
    <t>Тетяна Ляпка</t>
  </si>
  <si>
    <t>Тетяна Погоріла</t>
  </si>
  <si>
    <t>Тетяна Собківська</t>
  </si>
  <si>
    <t xml:space="preserve">Тетяна Чумакова </t>
  </si>
  <si>
    <t>Тетяна Шутяк</t>
  </si>
  <si>
    <t>Тип закупівлі</t>
  </si>
  <si>
    <t>Ткаченко Ольга Анатоліївна</t>
  </si>
  <si>
    <t>Товмач Іван Миколайович</t>
  </si>
  <si>
    <t>Торговельна надбавка / знижка, що встановлюється учасником у ціні своєї тендерної пропозиції, може бути від’ємною величиною.</t>
  </si>
  <si>
    <t>Торговельна надбавка / знижка, що встановлюється учасником у ціні своєї тендерної пропозиції, може бути від’ємною величиною.</t>
  </si>
  <si>
    <t>Торговельна надбавка / знижка, що встановлюється учасником у ціні своєї тендерної/цінової пропозиції, може бути від’ємною величиною.</t>
  </si>
  <si>
    <t>Тпост.  - (вартість послуг постачальника), що включає усі витрати постачальника, які необхідні для виконання постачальником умов цього договору та не може бути величиною від’ємною, _________ грн без ПДВ;
Примітка. У разі, якщо Тпост учасника буде від’ємною величиною, це буде розцінюватися як відмова Постачальника від укладання договору на умовах, визначених замовником у запиті пропозицій постачальників, зокрема у проекті договору, що є складовою частиною запиту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та підлягає відхиленню.</t>
  </si>
  <si>
    <t>Тпост.  - (вартість послуг постачальника), що включає усі витрати постачальника, які необхідні для виконання постачальником умов цього договору та не може бути величиною від’ємною, грн без ПДВ;
Примітка. У разі, якщо Тпост учасника буде від’ємною величиною, це буде розцінюватися як відмова Постачальника від укладання договору на умовах, визначених замовником у запиті пропозицій постачальників, зокрема у проєкті договору, що є складовою частиною запиту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та підлягає відхиленню.</t>
  </si>
  <si>
    <t>Тпост.  - показник тарифу Постачальника, який включає всі витрати що несе Постачальник для постачання електричної енергії Споживачу (обов’язкові податки, збори, платежі, передбачені правилами ринку і іншим законодавством, небаланси, які несе Постачальник за відхилення Споживачем від замовлених обсягів) та не може бути величиною від’ємною, грн без ПДВ;
Примітка 2. У разі, якщо Тпост учасника буде від’ємною величиною, це буде розцінюватися як відмова Постачальника від укладання договору на умовах, визначених замовником у запиті пропозицій постачальників, зокрема у проєкті договору, що є складовою частиною запиту пропозицій постачальників (згідно підпункту 2 пункту 64 Постанови №822 «Про затвердження Порядку формування та використання електронного каталогу» від 14.09.2020 року зі змінами) та підлягає відхиленню.</t>
  </si>
  <si>
    <t>Трепалін Роман Олександрович</t>
  </si>
  <si>
    <t>Тульчинський район, селище міського типу Піщанка</t>
  </si>
  <si>
    <t>Тячівський р-н, село Нижня Апша</t>
  </si>
  <si>
    <t>У разі виникнення спірних питань між споживачем та постачальником послуг комерційного обліку (ОСР) щодо повноти/достовірності показів розрахункових засобів обліку, Постачальник може надавати Споживачу консультації та іншу допомогу щодо врегулювання спірних питань.  У будь-якому випадку інформація постачальника послуг комерційного обліку (ОСР) є пріоритетною для здійснення комерційних розрахунків за цим Договором.  Наявність заперечень з боку Споживача або спорів щодо показів засобів обліку не є підставою для затримки та/або не повної оплати коштів, згідно виставлених Постачальником рахунків.</t>
  </si>
  <si>
    <t>У разі виникнення у Споживача сумніву у правильності показів розрахункових засобів вимірювальної техніки та/або обсягів споживання електричної енергії, на підставі яких здійснювались нарахування у пред’явленому до оплати документі.  Споживач подає про це заяву оператору системи/постачальнику послуг комерційного обліку (ОСР).  а у разі виникнення сумніву у правильності суми у пред’явленому до плати документі щодо оплати за постачання або розподіл (передачу) електричної енергії - учаснику роздрібного ринку, який надав розрахунковий документ (Постачальнику).</t>
  </si>
  <si>
    <t>УЖГОРОДСЬКА ГІМНАЗІЯ №16 УЖГОРОДСЬКОЇ МІСЬКОЇ РАДИ ЗАКАРПАТСЬКОЇ ОБЛАСТІ</t>
  </si>
  <si>
    <t>УПРАВЛІННЯ З ПИТАНЬ ЦИВІЛЬНОГО ЗАХИСТУ ВОЛИНСЬКОЇ ОБЛАСНОЇ ДЕРЖАВНОЇ АДМІНІСТРАЦІЇ</t>
  </si>
  <si>
    <t>УПРАВЛІННЯ ОСВІТИ КРОПИВНИЦЬКОЇ МІСЬКОЇ РАДИ</t>
  </si>
  <si>
    <t>УПРАВЛІННЯ ОСВІТИ, КУЛЬТУРИ, МОЛОДІ ТА СПОРТУ ВЕЛИКОДАЛЬНИЦЬКОЇ СІЛЬСЬКОЇ РАДИ</t>
  </si>
  <si>
    <t>УПРАВЛІННЯ ОСВІТИ, КУЛЬТУРИ, МОЛОДІ ТА СПОРТУ СТЕПАНІВСЬКОЇ СЕЛИЩНОЇ РАДИ СУМСЬКОГО РАЙОНУ СУМСЬКОЇ ОБЛАСТІ</t>
  </si>
  <si>
    <t>УПРАВЛІННЯ СЛУЖБИ БЕЗПЕКИ УКРАЇНИ В ЗАПОРІЗЬКІЙ ОБЛАСТІ</t>
  </si>
  <si>
    <t>Ужгород</t>
  </si>
  <si>
    <t>Ужгородська початкова школа "Пролісок"</t>
  </si>
  <si>
    <t>Ужгородський р-н</t>
  </si>
  <si>
    <t>Україна</t>
  </si>
  <si>
    <t>Україна,  Відокремлене відділення с.Вільшани,225, Хустський район; м.Мукачево,вул.Королеви Єлізавети,32, Великогірна,б/н, Закарпатська область</t>
  </si>
  <si>
    <t>Україна,  вул. Андріївська, 1, Дніпропетровська область, м. Кам'янське</t>
  </si>
  <si>
    <t>Україна,  вул. Марка Шляхового, будинок 23, Київська область, Боярка</t>
  </si>
  <si>
    <t xml:space="preserve">Україна, , , , </t>
  </si>
  <si>
    <t>Україна, - Адмінбудинок с.Баличі, 81325, Львівська обл., Яворівський район, с.Баличі, вул.Зелена,1; -громадський будинок с.Гусаків, 81353, Львівська обл., Яворівський район, с. Гусаків вул. Т. Шевченка, 57; -адмінбудинок с.Поповичі, 81350, Львівська обл., Яворівський район, с. Поповичі вул., вул.Шевченка,11; -адмінбудинок Шегині, 81321, Львівська обл., Яворівський район, с. Шегині, вул.Героїв України,184; -АДМІНБУДИНОК, 81352, Львівська обл., Яворівський район, с. Мишлятичі, вул. ; -адмінбудинок, 81355, Львівська обл., Яворівський район, с. Золотковичі, вул. Віктора Зацінського, 2; -адмінбудинок, 81324, Львівська обл., Яворівський район, с.Волиця, вул. Соборна, 22; -об’єкт місцевої влади, 81351, Львівська обл., Яворівський район, с. Хідновичі, вул. І.Франка, 23; -будинок АЗПМС с.Шегині, 81321, Львівська обл. Яворівський р-н., с.Шегині, вул. Героїв України,186; -вуличне освітлення с. Хатки (КТП 110), 81325, Львівська обл. Яворівський р-н., с.Хатки; -вуличне освітлення с.Баличі (КТП 150, КТП 356, КТП 371), 81325, Львівська обл. Яворівський р-н., с.Баличі; -вуличне освітлення с.Великі Новосілки, 81325, Львівська обл. Яворівський р-н., с.Великі Новосілки; -вуличне освітлення с.Малі Новосілки, 81325, Львівська обл. Яворівський р-н., с.Малі Новосілки; -вуличне освітлення с.Поповичі, 81350, Львівська обл. Яворівський р-н., с.Поповичі; -вуличне освітлення с.Буців, 81322, Львівська обл. Яворівський р-н., с.Буців; -вуличне освітлення с.Биків, 81326, Львівська обл. Яворівський р-н., с.Биків; -вуличне освітлення с.Боєвичі, 81353, Львівська обл. Яворівський р-н., с.Боєвичі; -вуличне освітлення с.Гусаків, 81353, Львівська обл. Яворівський р-н., с.Гусаків; -вуличне освітлення с.Циків, 81350, Львівська обл. Яворівський р-н., с.Циків; -вуличне освітлення с.Шегині (Шегині, Шегині 1, Шегині 2, Озерна, Вишнева), 81321, Львівська обл. Яворівський р-н., с.Шегині; -вуличне освітлення с.Радохінці, 81354, Львівська обл. Яворівський р-н., с.Радохінці; -вуличне освітлення с.Плешевичі, 81350, Львівська обл. Яворівський р-н., с.Плешевичі; -вуличне освітлення с.Боляновичі, 81356, Львівська обл. Яворівський р-н., с.Боляновичі; -вуличне освітлення с.Золотковичі, 81355, Львівська обл. Яворівський р-н., с.Золотковичі; -вуличне освітлення с.Тишковичі, 81351, Львівська обл. Яворівський р-н., с.Тишковичі; -вуличне освітлення с.Хідновичі, 81351, Львівська обл. Яворівський р-н., с.Хідновичі; -вуличне освітлення с.Волиця (КТП 242, КТП 74, КТП 75, КТП 17), 81324, Львівська обл. Яворівський р-н., с.Болиця; -вуличне освітлення с.Гориславичі, 81353, Львівська обл. Яворівський р-н., с.Гориславичі; -вуличне освітлення с.Боратичі, 81351, Львівська обл. Яворівський р-н., с.Боратичі; -вуличне освітлення с.Тщенець, 81323, Львівська обл. Яворівський р-н., с.Тщенець; -вуличне освітлення с.Мостиська Другі, 81320, Львівська обл. Яворівський р-н., с.Мостиська Другі; -школа с.Великі Новосілки, 81325, Львівська обл. Яворівський р-н., с.Великі Новосілки, вул.М.Менцинського,124; -нежитлова будівля с.Шегині, 81321, Львівська обл., Яворівський район, с. Шегині, вул.Героїв України,186; -Хідновицька початкова школа Шегинівської сільської ради Яворівського району Львівської області, 81351, Львівська обл., Яворівський р-н, село Хідновичі вулиця. І.Франка, 10; -Радохінська початкова школа, 81354, Львівська обл. Яворівський р-н., с.Радохінці, вул.Б.Хмельницького,153; -Новосілки школа, 81325, Львівська обл., Яворівський район, с. Великі Новосілки, вул. Менцинського; -будинок ФАПу Великі Новосілки, 81325, Львівська обл., Яворівський район, с. Великі Новосілки, вул. Менцинського,159; -будинок ФАПу с.Циків, 81350, Львівська обл. Яворівський р-н., с.Циків, вул. Шевченка, 14; -будівля ФАПУ с.Тщенець, 81323, Львівська обл. Яворівський р-н., с.Тщенець, вул. Героїв України, буд.78.</t>
  </si>
  <si>
    <t>Україна, 01001, Україна, м. Київ,  вул. Володимирська, 2, вул. Лаврська, 9, корп.12 (поштовий індекс 01015), вул. Десятинна, 1-3, м. Київ</t>
  </si>
  <si>
    <t>Україна, 01001, Україна, м. Київ, вул. Володимирська, 2, вул. Лаврська, 9, корп.12 (поштовий індекс 01015), вул. Десятинна, 1-3, м. Київ</t>
  </si>
  <si>
    <t>Україна, 1.Опорний заклад „Хорольський заклад загальної середньої освіти І-ІІІ ступенів №1 Хорольської міської ради Лубенського району Полтавської області“	37800, Полтавська область, Лубенський район, місто Хорол, вул. Незалежності, буд. 110/3 2. 	Опорний заклад ,,Хорольський заклад загальної середньої освіти І-ІІІ ступенів №3” Хорольської міської ради Лубенського району Полтавської області.	37800, Полтавська область, Лубенський район, місто Хорол, вул. Миргородська, буд. 70 3.	Андріївський заклад загальної середньої освіти І-ІІІ ступенів Хорольської міської ради Лубенського району Полтавської області	Україна, 37850, Полтавська область, Лубенський район, с. Андріївка, вул. Шевченка, буд. 6. 4.	Опорний заклад «Вишняківський заклад загальної середньої освіти І-ІІІ ступенів Хорольської міської ради Лубенського району Полтавської області»	Україна, 37860, Полтавська область, Лубенський район, село Вишняки, вул. Шевченка, буд. 25. 5.	Мусіївська загальноосвітня школа І-ІІІ ступенів Хорольської міської ради Лубенського району Полтавської області	Україна, 37830, Полтавська область, Лубенський район, село Мусіївка, вул. Молодіжна, буд. 78. 6.	Опорний заклад „Новоаврамівський ліцей Хорольської міської ради Лубенського району Полтавської області“	Україна, 37842, Полтавська область, Лубенський район, село Новоаврамівка, вул. Шкільна, 39а. 7.	Петракіївський навчально-виховний комплекс Хорольської міської ради Лубенського району Полтавської області	Україна, 37805, Полтавська область, Лубенський район, село Петракіївка, вул. Нова, буд. 3. 8.	Заклад освіти „Покровськобагачанський ліцей“ Хорольської міської ради Лубенського району Полтавської області	Україна, 37812, Полтавська область, Лубенський район, село Покровська Багачка, вул. Шкільна, 19. 9.	Вишневий навчально-виховний комплекс (заклад загальної середньої освіти-заклад дошкільної освіти)  Хорольської міської ради Лубенського  району Полтавської області	Україна, 37853, Полтавська область, Лубенський район, село Вишневе, вул. Вокзальна, буд. 4. 10.	Староаврамівський заклад загальної середньої освіти І-ІІІ ступенів Хорольської міської ради Лубенського  району Полтавської області	Україна, 37823, Полтавська область, Лубенський район, село Староаврамівка, вул. Шевченка, буд. 17. 11.	Штомпелівська загальноосвітня школа І-ІІІ ступенів Хорольської міської ради Лубенського району Полтавської області	Україна, 37822, Полтавська область, Лубенський район, село Штомпелівка, вул. Центральна, буд. 38. 12.	Опорний заклад «Ялосовецький заклад загальної середньої освіти І-ІІІ ступенів Хорольської міської ради Лубенського району Полтавської області»	Україна, 37862, Полтавська область, Лубенський район, село Ялосовецьке, вул. Центральна, буд. 127. 13.	Хильківська гімназія Хорольської міської ради Лубенського району Полтавської області	Україна, 37831, Полтавська область, Лубенський район, село Хильківка, вул. Шевченка, буд. 61 14.	Вергунівська гімназія Хорольської міської ради Лубенського району Полтавської області	Україна, 37873, Полтавська область, Лубенський район, село Вергуни, вул. Берегова, буд. 9. 15.	Новачиська загальноосвітня школа I-II ступенів Хорольської міської ради Лубенського  району Полтавської області	Україна, 37820, Полтавська область, Лубенський район, село Новачиха, вул. Квіткова, буд. 2. 16.	Тарасівська гімназія Хорольської  міської ради Лубенського району Полтавської області	Україна, 37810, Полтавська область, Лубенський район, село Тарасівка, вул. Центральна, буд. 36. 17.	Клепачівський заклад загальної середньої освіти „Початкова школа“ Хорольської міської ради  Лубенського району Полтавської області	37821, Полтавська облать, Лубенський район, село Клепачі, вул. Шкільна, буд. 8. 18.	Заклад дошкільної освіти (ясла-садок) "Яблунька" загального типу м. Хорол Хорольської міської ради Лубенського району Полтавської області	37800, Полтавська область, Лубенський район, місто Хорол, вул. Михайла Полонського, буд. 19. 19.	Заклад дошкільної освіти (ясла-садок) "Малятко" загального типу м. Хорол Хорольської міської ради Лубенського району Полтавської області	37800, Полтавська обл., Лубенський район м. Хорол, вул. Лагодинська, буд. 51 20.	Заклад дошкільної освіти «Веселка» загального типу с. Штомпелівка Хорольської міської ради Лубенського району Полтавської області	37832, Полтавська область, Лубенський район, село Штомпелівка, вул. Центральна, буд. 46. 21.	Дошкільний підрозділ  ясла-садок  «Веселка» ОЗ «Хорольська гімназія»  Хорольської міської ради Лубенського району Полтавської області	37800, Полтавська обл., Лубенський район, м. Хорол, вул. Героїв української авіації, 4 22.	Структурний підрозділ дошкільної освіти «Ромашка» Андріївського ЗЗСО І-ІІІ ступенів Хорольської міської ради Лубенського району Полтавської області	37850, Полтавська обл. Лубенський район, с.Андріївка, вул. Поштова, 14  23.	Ковалівська  філія І-ІІ ступенів Опорного  закладу «Новоаврамівський ліцей» Хорольської міської ради  Лубенського району Полтавської  області»	37840 Полтавська обл., Лубенський район. с. Ковалі, вул.. Миру 105/27 24.	Грушинська  філія І ступеня з дошкільним  підрозділом  опорного закладу  «Новоаврамівський ліцей» Хорольської міської ради  Лубенського району Полтавської  області»	37841 Полтавська обл., Лубенський район. с. Грушине, вул.. Шевченка 63 25.	Філія «Трубайцівський заклад загальної середньої освіти  І-ІІ ст. Хорольської міської ради  Лубенського району Полтавської  області» ОЗ «Вишняківський ЗЗСО I-III ступенів.	37861, Полтавська обл., Лубенський район, с.Трубайці, вул. Єршова, 77.</t>
  </si>
  <si>
    <t>Україна, 22 Січня,8, Тернопільська область, смт.Микулинці</t>
  </si>
  <si>
    <t>Україна, 80-ї штурмової, 205, Миколаївська область, Вознесенськ</t>
  </si>
  <si>
    <t>Україна, Івано-Франківська обл, Івано-Фрагківський р-н, с. Кричка, вул. Карпатська 242 а, Івано-Франківська область, Кричка</t>
  </si>
  <si>
    <t>Україна, Івано-Франківська обл, Івано-Франківський р-н, с. Монастирчани, вул. Шкільна 1, Івано-Франківська область, Монастирчани</t>
  </si>
  <si>
    <t>Україна, Івано-Франківська область, 76010, м.Івано-Франківськ, вул.БЕЛЬВЕДЕРСЬКА, буд.57</t>
  </si>
  <si>
    <t>Україна, Івано-Франківська область, 76018, місто Івано-Франківськ, ВУЛИЦЯ ВАСИЛІЯНОК, будинок 62А</t>
  </si>
  <si>
    <t>Україна, Івано-Франківська область, 76019, м. Івано-Франківськ, вул. Галицька, буд. 65</t>
  </si>
  <si>
    <t>Україна, Івано-Франківська область, 76019, місто Івано-Франківськ, ВУЛИЦЯ ТАРНАВСЬКОГО, будинок 16</t>
  </si>
  <si>
    <t>Україна, Івано-Франківська область, 77146, селище Більшівці, Майдан Вічевий ,1</t>
  </si>
  <si>
    <t>Україна, Івано-Франківська область, 77300, м. Калуш, вул. Грушевського, буд. 88-А</t>
  </si>
  <si>
    <t>Україна, Івано-Франківська область, 77500, місто Долина, вул. Грушевського, 24</t>
  </si>
  <si>
    <t>Україна, Івано-Франківська область, 77732, Раковець, вул. Шевченка, 67а</t>
  </si>
  <si>
    <t>Україна, Івано-Франківська область, 77744, Кричка, Івано-Франківська обл, Івано-Фрагківський р-н, с. Кричка, вул. Карпатська 242 а</t>
  </si>
  <si>
    <t>Україна, Івано-Франківська область, 77752, Монастирчани, Івано-Франківська обл, Івано-Франківський р-н, с. Монастирчани, вул. Шкільна 1</t>
  </si>
  <si>
    <t>Україна, Івано-Франківська область, 78254, Коломийський р-н, с. П'ядики, вул. ПЕТЛЮРИ, буд. 1</t>
  </si>
  <si>
    <t>Україна, Івано-Франківська область, 78315, Снятинський р-н, селище міського типу Заболотів, ВУЛИЦЯ ГРУШЕВСЬКОГО, будинок 44</t>
  </si>
  <si>
    <t>Україна, Івано-Франківська область, 78315, селище  міського типу Заболотів, площа Степана Бандери, будинок 3</t>
  </si>
  <si>
    <t>Україна, Івано-Франківська область, 78595, селище міського типу Ворохта, ВУЛИЦЯ ДОВБУША</t>
  </si>
  <si>
    <t>Україна, Б.Хмельницького,2, Вінницька область, селище Крижопіль</t>
  </si>
  <si>
    <t>Україна, Бельведерська, 57, Івано-Франківська область, м.Івано-Франківськ</t>
  </si>
  <si>
    <t>Україна, Березанська, 9, Київська область, Баришівка</t>
  </si>
  <si>
    <t>Україна, Богдана Хмельницького,35 , Вінницька область, с. Стадниця, Вінницький р-н, Він. обл.</t>
  </si>
  <si>
    <t>Україна, Бориспільський район,  ВУЛИЦЯ БОРИСПІЛЬ-7 (ДП МА «БОРИСПІЛЬ» - до лічильників електроенергії аеропорту), Київська область, с. Гора</t>
  </si>
  <si>
    <t>Україна, ВУЛ.МАЯЦЬКА ДОРОГА, будинок 28, Одеська область, смт Хлібодарське</t>
  </si>
  <si>
    <t>Україна, ВУЛИЦЯ  ГАЛИЦЬКА, будинок 36, Львівська область, Добромиль</t>
  </si>
  <si>
    <t>Україна, ВУЛИЦЯ АКАДЕМІКА ПРОСКУРИ, будинок 7, Харківська область, Харків</t>
  </si>
  <si>
    <t>Україна, ВУЛИЦЯ АНАТОЛІЯ БОРТНЯКА, будинок 3, Вінницька область, місто Вінниця</t>
  </si>
  <si>
    <t>Україна, ВУЛИЦЯ ГРУШЕВСЬКОГО, будинок 44., Івано-Франківська область, Коломийський р-н, селище міського типу Заболотів,</t>
  </si>
  <si>
    <t>Україна, ВУЛИЦЯ ДАХНІВСЬКА СІЧ, будинок 1, Черкаська область, Черкаси</t>
  </si>
  <si>
    <t>Україна, ВУЛИЦЯ КИЇВСЬКА , будинок 375, Чернігівська область, Прилуки</t>
  </si>
  <si>
    <t>Україна, ВУЛИЦЯ ЛАВРСЬКА, будинок 10-12, Київська область, Київ</t>
  </si>
  <si>
    <t>Україна, ВУЛИЦЯ САДОВА, будинок 38, Київська область, Ірпінь</t>
  </si>
  <si>
    <t>Україна, ВУЛИЦЯ СУШКЕВИЧА, будинок 1, Одеська область, село Лисогірка</t>
  </si>
  <si>
    <t>Україна, ВУЛИЦЯ ЧОРНОВОЛА, будинок 180, Хмельницька область, місто Хмельницький</t>
  </si>
  <si>
    <t>Україна, Волинська область</t>
  </si>
  <si>
    <t>Україна, Волинська область, 43000, ЛУЦЬК, вул.Шевченка, буд.50</t>
  </si>
  <si>
    <t>Україна, Волинська область, 44401, Стара Вижівка, Забілицька 59а</t>
  </si>
  <si>
    <t>Україна, Волинська область, 44501, Камінь-Каширський р-н, місто Камінь-Каширський, вул.Шевченка, будинок 8</t>
  </si>
  <si>
    <t>Україна, Волинська область, 44661, Колки, вул. Грушевського,26, Луцький район, Волинська область</t>
  </si>
  <si>
    <t>Україна, Волинська область, 44700, м. Володимир, вул. Данила Галицького, буд. 10</t>
  </si>
  <si>
    <t>Україна, Волинська область, 45201, м. Ківерці, вул. Соборності, буд. 6 А</t>
  </si>
  <si>
    <t>Україна, Волинська область, 45311, Володимирський р-н, село Поромів , вул.Центральна, будинок 1-Б</t>
  </si>
  <si>
    <t>Україна, Волинська область, 45400, місто Нововолинськ, вулиця Соборна, 30</t>
  </si>
  <si>
    <t>Україна, Волинська область, 45523, Володимирський р-н, село Затурці,, вул. Нова,1</t>
  </si>
  <si>
    <t>Україна, Волинська область, 45612, селище міського типу Торчин, ВУЛИЦЯ НЕЗАЛЕЖНОСТІ, будинок 82</t>
  </si>
  <si>
    <t>Україна, Волинська область, 45653, Луцький р-н, село Чаруків, ВУЛИЦЯ ПЕРШОТРАВНЕВА, будинок 31</t>
  </si>
  <si>
    <t>Україна, Вороного, 6, Львівська область, Львів</t>
  </si>
  <si>
    <t>Україна, Відповідно до документації</t>
  </si>
  <si>
    <t>Україна, Вінницька область</t>
  </si>
  <si>
    <t xml:space="preserve">Україна, Вінницька область, , Калинівка, </t>
  </si>
  <si>
    <t>Україна, Вінницька область, 21001, м. Вінниця, вул. Героїв Нацгвардії, буд. 41</t>
  </si>
  <si>
    <t>Україна, Вінницька область, 21003, місто Вінниця, ВУЛИЦЯ СЛАВЕТНА, будинок 2</t>
  </si>
  <si>
    <t>Україна, Вінницька область, 21009, місто Вінниця, ВУЛИЦЯ СТРІЛЕЦЬКА, будинок 3-А</t>
  </si>
  <si>
    <t>Україна, Вінницька область, 21011, м. Вінниця, вул. ГРИГОРЕНКА ГЕНЕРАЛА, 42</t>
  </si>
  <si>
    <t>Україна, Вінницька область, 21012, м.Вінниця, вул.Данила Нечая,21</t>
  </si>
  <si>
    <t>Україна, Вінницька область, 21018, Вінницький район, м. Вінниця, вул. Владислава Городецького, 21</t>
  </si>
  <si>
    <t>Україна, Вінницька область, 21018, Вінницький район, м. Вінниця, вул. Малиновского, 7</t>
  </si>
  <si>
    <t>Україна, Вінницька область, 21018, Вінницький район, м. Вінниця, вул. Матроса Кішки, 30</t>
  </si>
  <si>
    <t>Україна, Вінницька область, 21018, Вінниця, Вінницький р-н місто Вінниця вул.Малиновського будинок 11</t>
  </si>
  <si>
    <t>Україна, Вінницька область, 21018, м. Вінниця, вул. Володимира Князя, буд. 8</t>
  </si>
  <si>
    <t>Україна, Вінницька область, 21018, м. Вінниця, вул. Малиновського, 21</t>
  </si>
  <si>
    <t>Україна, Вінницька область, 21037, Вінницький район, місто Вінниця, ВУЛИЦЯ АНАТОЛІЯ БОРТНЯКА, будинок 3</t>
  </si>
  <si>
    <t>Україна, Вінницька область, 21050, Вінницький р-н, м. Вінниця, вул. Мури, 4</t>
  </si>
  <si>
    <t>Україна, Вінницька область, 21050, м. Вінниця, вул. Магістратська, 58</t>
  </si>
  <si>
    <t>Україна, Вінницька область, 22000, Хмільницький р-н, місто Хмільник , вул.Лук'яненка Левка будинок 3</t>
  </si>
  <si>
    <t>Україна, Вінницька область, 22100, місто Козятин, вул. Довженка, 2А</t>
  </si>
  <si>
    <t>Україна, Вінницька область, 22300, Вінницький р-н, селище Літин, вул. Хмельницького Б. будинок 17</t>
  </si>
  <si>
    <t>Україна, Вінницька область, 22300, смт. Літин, вулиця Соборна, будинок 32</t>
  </si>
  <si>
    <t>Україна, Вінницька область, 23100, Жмеринський р-н місто Жмеринка, вул.Київська будинок 42</t>
  </si>
  <si>
    <t>Україна, Вінницька область, 23210, Вінницький р-н, селище Стрижавка, вул.Героїв України, будинок 6 а</t>
  </si>
  <si>
    <t>Україна, Вінницька область, 23241, Вінницький р-н, село Стадниця, ВУЛИЦЯ БОГДАНА ХМЕЛЬНИЦЬКОГО, будинок 35</t>
  </si>
  <si>
    <t>Україна, Вінницька область, 23700, ГАЙСИН, вул. 1 Травня, буд. 7</t>
  </si>
  <si>
    <t>Україна, Вінницька область, 24300, селище Тростянець, вул. Івана Богуна, 60</t>
  </si>
  <si>
    <t>Україна, Вінницька область, 24600, селище Крижопіль , вул.Хмельницького Б., будинок 2</t>
  </si>
  <si>
    <t>Україна, Вінницька область, 24600, смт Крижопіль, вул. Чабанюка 7</t>
  </si>
  <si>
    <t>Україна, Вінницька область, 24700, Тульчинський район, селище міського типу Піщанка, ВУЛИЦЯ ЦЕНТРАЛЬНА, будинок 36</t>
  </si>
  <si>
    <t>Україна, Вінницька область, За адресами знаходження Вінницького обласного центру зайнятості, філій та структурних підрозділів Вінницького обласного центру зайнятості в межах Вінницької області</t>
  </si>
  <si>
    <t>Україна, ГАВЕЛА ВАЦЛАВА Б-Р, 46, м. Київ</t>
  </si>
  <si>
    <t>Україна, Галицька,65, Івано-Франківська область, ІВАНО-ФРАНКІВСЬК</t>
  </si>
  <si>
    <t>Україна, Героїв Нацгвардії, 41, Вінницька область, м. Вінниця</t>
  </si>
  <si>
    <t>Україна, Героїв України, 1, Кіровоградська область, Первозванівка</t>
  </si>
  <si>
    <t>Україна, Д. Загула, 13, Чернівецька область, м.Вижниця</t>
  </si>
  <si>
    <t>Україна, Дніпропетровська область</t>
  </si>
  <si>
    <t>Україна, Дніпропетровська область, 49000, м. Дніпро, вул. С. Хороброго, буд. 23</t>
  </si>
  <si>
    <t>Україна, Дніпропетровська область, 49001, м. Дніпро, вул. Троїцька, 21 А</t>
  </si>
  <si>
    <t>Україна, Дніпропетровська область, 49006, м. Дніпро, пр-т Лесі Українки, будинок 77А</t>
  </si>
  <si>
    <t>Україна, Дніпропетровська область, 49069, м. Дніпро, ПРОСПЕКТ БОГДАНА ХМЕЛЬНИЦЬКОГО, будинок 17</t>
  </si>
  <si>
    <t>Україна, Дніпропетровська область, 49101, м. Дніпро, вул. Улянівська, буд. 4</t>
  </si>
  <si>
    <t>Україна, Дніпропетровська область, 49106, Дніпро, Провулок Добровольців, будинок 17</t>
  </si>
  <si>
    <t>Україна, Дніпропетровська область, 49130, Дніпро, провулок Фестивальний, будинок 1</t>
  </si>
  <si>
    <t>Україна, Дніпропетровська область, 50049, КРИВИЙ РІГ, вул. Поперечна, 1 а</t>
  </si>
  <si>
    <t>Україна, Дніпропетровська область, 51041, с. Могилів, вул. Берегова, 42а</t>
  </si>
  <si>
    <t>Україна, Дніпропетровська область, 51200, м. Самар, вул. Велика Ковалівка, 26</t>
  </si>
  <si>
    <t>Україна, Дніпропетровська область, 51270, Самарівський р-н, селище Зарічне, вул. Молодіжна, будинок 11</t>
  </si>
  <si>
    <t>Україна, Дніпропетровська область, 51400, м. Павлоград, вул. ЦЕНТРАЛЬНА, 36/2</t>
  </si>
  <si>
    <t>Україна, Дніпропетровська область, 51400, місто Павлоград, вул. СОБОРНА, буд. 70</t>
  </si>
  <si>
    <t>Україна, Дніпропетровська область, 51491, Павлоградський район, село Троїцьке, вул.Миру, буд.1</t>
  </si>
  <si>
    <t>Україна, Дніпропетровська область, 51800, смт Петриківка, просп. Петра Калнишевського, 69</t>
  </si>
  <si>
    <t>Україна, Дніпропетровська область, 51906, м. Кам’янське, вул. Андріївська, 1</t>
  </si>
  <si>
    <t>Україна, Дніпропетровська область, 51931, М.КАМ'ЯНСЬКЕ, ПРОСП. СВОБОДИ, БУД. 42</t>
  </si>
  <si>
    <t>Україна, Дніпропетровська область, 51937, М.КАМ'ЯНСЬКЕ, вул. Прибережна, будинок 10</t>
  </si>
  <si>
    <t>Україна, Дніпропетровська область, 52061, Дніпровський р-н, село Миколаївка-1, вул. Центральна, будинок 31-Г</t>
  </si>
  <si>
    <t>Україна, Дніпропетровська область, 52500, місто Синельникове, ВУЛИЦЯ БОГМИ, будинок 26</t>
  </si>
  <si>
    <t>Україна, Дніпропетровська область, 52744, село Миколаївка, Першотравнева, 182</t>
  </si>
  <si>
    <t>Україна, Донецька область, 84000, Краматорський район, селище Олександрівка, вул. Центральна, будинок 15 А</t>
  </si>
  <si>
    <t>Україна, Донецька, 30, м. Київ</t>
  </si>
  <si>
    <t>Україна, Житомирська область, 12402, с. Оліївка, вулиця Ступницького Леоніда, буд. 68</t>
  </si>
  <si>
    <t>Україна, Житомирська область, 12443, селище міського типу Озерне, вул. Авіаційна, буд. 57</t>
  </si>
  <si>
    <t>Україна, Жуковського Аркадія, 23, Богуна, 24, Конституційна, 34,40</t>
  </si>
  <si>
    <t>Україна, Забілицька 59а, Волинська область, Стара Вижівка</t>
  </si>
  <si>
    <t>Україна, Закарпатська область</t>
  </si>
  <si>
    <t>Україна, Закарпатська область, 00000, Чоп, м. Чоп</t>
  </si>
  <si>
    <t>Україна, Закарпатська область, 88000, Ужгород, пр. Свободи, 41</t>
  </si>
  <si>
    <t>Україна, Закарпатська область, 88000, м. Ужгород, вул. Ференца Ракоці, 13</t>
  </si>
  <si>
    <t>Україна, Закарпатська область, 88000, м. Ужгород, вул. Юрія Жатковича, буд. 24</t>
  </si>
  <si>
    <t>Україна, Закарпатська область, 88000, місто Ужгород, ВУЛИЦЯ МИНАЙСЬКА будинок 14 А</t>
  </si>
  <si>
    <t>Україна, Закарпатська область, 89100, селище міського типу Воловець, вул.Героїв України, будинок 7</t>
  </si>
  <si>
    <t>Україна, Закарпатська область, 89121, Воловецький р-н, село Підполоззя, будинок 59</t>
  </si>
  <si>
    <t>Україна, Закарпатська область, 89300, Свалява, вулиця Незалежності, будинок №23</t>
  </si>
  <si>
    <t>Україна, Закарпатська область, 89313, с. Поляна, вул. Духновича, 63</t>
  </si>
  <si>
    <t>Україна, Закарпатська область, 89452, Ужгородський р-н, смт. Середнє, вул. ЗАКАРПАТСЬКА, буд. 63</t>
  </si>
  <si>
    <t>Україна, Закарпатська область, 89600, Мукачево, вул.Миру, 18</t>
  </si>
  <si>
    <t>Україна, Закарпатська область, 89600, м. Мукачеве, вул. Королеви Єлізавети, буд. 32</t>
  </si>
  <si>
    <t>Україна, Закарпатська область, 90151, с. Кушниця, вул. Центральна, буд. 60</t>
  </si>
  <si>
    <t>Україна, Закарпатська область, 90202, Берегове, вул.Казінці, будинок 5</t>
  </si>
  <si>
    <t>Україна, Закарпатська область, 90400, Хуст, вул.Августина Волошина, будинок 66</t>
  </si>
  <si>
    <t>Україна, Закарпатська область, 90401, місто Хуст, вул.Небесної Сотні, будинок 122</t>
  </si>
  <si>
    <t>Україна, Закарпатська область, 90430,  Хустський район, с. Горінчово, вул. Незалежності, 152а</t>
  </si>
  <si>
    <t>Україна, Закарпатська область, 90511, село Кричово , вулиця Центральна, буд.94</t>
  </si>
  <si>
    <t>Україна, Закарпатська область, 90511, село Кричово, ВУЛИЦЯ ЦЕНТРАЛЬНА, будинок 145</t>
  </si>
  <si>
    <t>Україна, Закарпатська область, 90545, село Терново, ВУЛИЦЯ 1 ТРАВНЯ, будинок 1 А</t>
  </si>
  <si>
    <t>Україна, Закарпатська область, 90545, село Терново, ВУЛИЦЯ ЦЕНТРАЛЬНА, будинок 232</t>
  </si>
  <si>
    <t>Україна, Закарпатська область, 90546, село Вишоватий, ВУЛИЦЯ ПАРТИЗАНСЬКА, будинок 64 Б</t>
  </si>
  <si>
    <t>Україна, Закарпатська область, 90550, с. Теребля, вул. Ярослава Мудрого, 6</t>
  </si>
  <si>
    <t>Україна, Закарпатська область, 90556, селище міського типу Буштино, ВУЛИЦЯ ШКІЛЬНА, будинок 4</t>
  </si>
  <si>
    <t>Україна, Закарпатська область, 90556, смт. Буштино, вул. Богдана Хмельницького, буд. 86</t>
  </si>
  <si>
    <t>Україна, Закарпатська область, 90561, с. Бедевля, вул. Волошина, 18</t>
  </si>
  <si>
    <t>Україна, Закарпатська область, 90571, Тячівський р-н, село Нижня Апша, вул.Дібрівська, будинок 121</t>
  </si>
  <si>
    <t>Україна, Закарпатська область, Закарпатська область, Закарпатська область</t>
  </si>
  <si>
    <t>Україна, Заклади відділу ОКТОЗМС Воловецької селищної ради, Закарпатська область, Воловець</t>
  </si>
  <si>
    <t>Україна, Заклади освіти управління освіти Кропивницької міської ради, Кіровоградська область, м.Кропивницький</t>
  </si>
  <si>
    <t>Україна, Запорізька область, 69011, Запоріжжя, вул. Перша ливарна (Червоногвардійська), 36</t>
  </si>
  <si>
    <t>Україна, Запорізька область, 69068, Запоріжжя, вул.Чарівна,30</t>
  </si>
  <si>
    <t>Україна, Запорізька область, 69096, місто Запоріжжя, вулиця Дніпрогесівська, будинок 7</t>
  </si>
  <si>
    <t>Україна, Запорізька область, 70432, с.Степне, вул.Нагорна, будинок 12</t>
  </si>
  <si>
    <t>Україна, Затишна, 24, Київська область, Фастів</t>
  </si>
  <si>
    <t>Україна, Згідно додатку до Заяви-приєднання, Одеська область</t>
  </si>
  <si>
    <t>Україна, Кишинівська,2 ,Руська,124, Еріха Кольбенгаєра, 9, Чернівецька область, Чернівці</t>
  </si>
  <si>
    <t>Україна, Київська область,  08300, с. Гора, Бориспільський район,  ВУЛИЦЯ БОРИСПІЛЬ-7</t>
  </si>
  <si>
    <t>Україна, Київська область, 01008, Київ, Печерський район, ВУЛИЦЯ ІНСТИТУТСЬКА, будинок 21/8</t>
  </si>
  <si>
    <t>Україна, Київська область, 01010, Київ, ВУЛИЦЯ ЛАВРСЬКА, будинок 10-12</t>
  </si>
  <si>
    <t>Україна, Київська область, 01010, Київ, Князів Острозьких 8</t>
  </si>
  <si>
    <t>Україна, Київська область, 01601, Київ, вул.Руставелі Шота, будинок 9А</t>
  </si>
  <si>
    <t>Україна, Київська область, 02217, Київ, вул. Закревського 35Б</t>
  </si>
  <si>
    <t>Україна, Київська область, 03039, Київ, проспект Голосіївський будинок 17-б</t>
  </si>
  <si>
    <t>Україна, Київська область, 03087, Київ, вул. Єреванська, будинок 12 А</t>
  </si>
  <si>
    <t>Україна, Київська область, 07101, Славутич, Бакинський квартал, будинок 15</t>
  </si>
  <si>
    <t>Україна, Київська область, 07300, м. Вишгород, пл. Шевченка, буд. 1</t>
  </si>
  <si>
    <t>Україна, Київська область, 07452, село Гоголів, вул. Київська, будинок 86А</t>
  </si>
  <si>
    <t>Україна, Київська область, 07501, Баришівський район, смт. Баришівка, вул. Березанська, буд. 9</t>
  </si>
  <si>
    <t>Україна, Київська область, 08150, Боярка,  вул. Марка Шляхового, будинок 23</t>
  </si>
  <si>
    <t>Україна, Київська область, 08200, Ірпінь, ВУЛИЦЯ САДОВА, будинок 38</t>
  </si>
  <si>
    <t>Україна, Київська область, 08200, Ірпінь, вул. Гагаріна,  будинок 9</t>
  </si>
  <si>
    <t>Україна, Київська область, 08200, Ірпінь, улиця Садова, будинок 38</t>
  </si>
  <si>
    <t>Україна, Київська область, 08300, м. Бориспіль, вул. Шевченка, 20 а</t>
  </si>
  <si>
    <t>Україна, Київська область, 08500, місто Фастів, вул. Затишна, будинок 24</t>
  </si>
  <si>
    <t>Україна, Київська область, 08801, Миронівка, вул.Захарченка, будинок 1</t>
  </si>
  <si>
    <t>Україна, Київська область, 08801, Миронівка, вулиця Благовіщенська, будинок 96</t>
  </si>
  <si>
    <t>Україна, Київська область, 09501, Білоцерківський район, м. Тараща,  вул.Революції Гідності будинок 2</t>
  </si>
  <si>
    <t>Україна, Князів Острозьких 8, Київська область, Київ</t>
  </si>
  <si>
    <t>Україна, Козятинська територіальна громада, Вінницька область, Козятинська територіальна громада</t>
  </si>
  <si>
    <t>Україна, Крюківський район, ВУЛИЦЯ Давида Кострова, будинок 28, Полтавська область, Кременчук</t>
  </si>
  <si>
    <t>Україна, Кіровоградська область, 25014, м. Кропивницький, вул. Дарвіна, буд. 25</t>
  </si>
  <si>
    <t>Україна, Кіровоградська область, 25015, м. Кропивницький, вул. ПАШУТІНСЬКА, буд. 1</t>
  </si>
  <si>
    <t>Україна, Кіровоградська область, 25022, м. Кропивницький, вул. Велика Перспективна, 41</t>
  </si>
  <si>
    <t>Україна, Кіровоградська область, 26000, Новомиргород, ВУЛИЦЯ СОБОРНОСТІ, будинок 92</t>
  </si>
  <si>
    <t>Україна, Кіровоградська область, 26100, Голованівський р-н, селище Новоархангельськ,  вул. Пушкіна, будинок 31-А</t>
  </si>
  <si>
    <t>Україна, Кіровоградська область, 26334, Голованівський район, селище міського типу Завалля, вул.Соборна, будинок 64</t>
  </si>
  <si>
    <t>Україна, Кіровоградська область, 27000, с-ще Добровеличківка, вул. Незалежності, будинок 112</t>
  </si>
  <si>
    <t>Україна, Кіровоградська область, 27652, Кропивницький район,  село Первозванівка, вулиця  Героїв України,  будинок 1</t>
  </si>
  <si>
    <t>Україна, Кіровоградська область, 28062, Олександрійський р-н, село Попельнасте, вул.Соборна, будинок 26</t>
  </si>
  <si>
    <t>Україна, Ланжеронівська, 2, Італійська, 13, Одеська область, Одеса</t>
  </si>
  <si>
    <t>Україна, Леоніда Ступницького,68, Житомирська область, Оліївка</t>
  </si>
  <si>
    <t>Україна, Лук'яненка Левка, будинок 3, Вінницька область, м. Хмільник</t>
  </si>
  <si>
    <t>Україна, Львівська область, 79000, Львів, Вороного, 6</t>
  </si>
  <si>
    <t>Україна, Львівська область, 79005, Львів, вулиця Саксаганського, будинок 13</t>
  </si>
  <si>
    <t>Україна, Львівська область, 79005, місто Львів, ВУЛ.КНЯЗЯ РОМАНА, будинок 38</t>
  </si>
  <si>
    <t>Україна, Львівська область, 79008, Львів, пл.Ринок , буд.6</t>
  </si>
  <si>
    <t>Україна, Львівська область, 79039, Львів, вулиця Шевченка, 116</t>
  </si>
  <si>
    <t>Україна, Львівська область, 79053, місто Львів, ВУЛИЦЯ ВОЛОДИМИРА ВЕЛИКОГО, будинок 18/14А/</t>
  </si>
  <si>
    <t>Україна, Львівська область, 80200, Шептицький р-н, місто Радехів, вул. Шептицького, буд. 4</t>
  </si>
  <si>
    <t>Україна, Львівська область, 80261, Шептицький  р-н, селище міського типу  Лопатин, вул Січових Стрільців, будинок 20</t>
  </si>
  <si>
    <t>Україна, Львівська область, 80500, м. Буськ, вул. Львівська, 77</t>
  </si>
  <si>
    <t>Україна, Львівська область, 81321, Яворівський р-н, с. Шегині, вул.Героїв України, будинок 184</t>
  </si>
  <si>
    <t>Україна, Львівська область, 81400, Самбір, вул. Шевченка, буд. 55</t>
  </si>
  <si>
    <t>Україна, Львівська область, 82042, Добромиль, ВУЛИЦЯ  ГАЛИЦЬКА, будинок 36</t>
  </si>
  <si>
    <t>Україна, Літинський ОЗЗСО І-ІІІ ст. № 1 та підпорядковані заклади, Вінницька область</t>
  </si>
  <si>
    <t>Україна, Майдан Вічевий ,1, Івано-Франківська область, селище Більшівці</t>
  </si>
  <si>
    <t>Україна, Максима Берлинського, 12, м. Київ, Київ</t>
  </si>
  <si>
    <t>Україна, Миколаївська область</t>
  </si>
  <si>
    <t>Україна, Миколаївська область, 54003, Миколаїв, вул. 68 Десантників,10</t>
  </si>
  <si>
    <t>Україна, Миколаївська область, 54018, м. Миколаїв, пров. Кобера, буд. 15А</t>
  </si>
  <si>
    <t>Україна, Миколаївська область, 54055, Миколаїв, вул. 3 Слобідська, 55</t>
  </si>
  <si>
    <t>Україна, Миколаївська область, 55000, Південноукраїнськ, вул. Європейська, будинок 8</t>
  </si>
  <si>
    <t>Україна, Миколаївська область, 55301, Арбузинка, вул. Центральна, 88</t>
  </si>
  <si>
    <t>Україна, Миколаївська область, 55601, м. Новий Буг, вул. Івана Огієнко,  14В</t>
  </si>
  <si>
    <t>Україна, Миколаївська область, 56500, Вознесенськ, вул. Шевченка, буд. 48</t>
  </si>
  <si>
    <t>Україна, Миколаївська область, 56500, місто Вознесенськ, вул.80-ї штурмової, будинок 205</t>
  </si>
  <si>
    <t>Україна, Миколаївська область, 56500, місто Вознесенськ, вулиця Бойка Олексанра, будинок 1</t>
  </si>
  <si>
    <t>Україна, Миколаївська область, 56500, місто Вознесенськ, вулиця Центральна ,6-а</t>
  </si>
  <si>
    <t>Україна, Миколаївська область, 56500, місто Вознесенськ, площа Центральна,1</t>
  </si>
  <si>
    <t>Україна, Миколаївська область, 57214, Миколаївський р-н, село Мішково-Погорілове, вул.Миру,38</t>
  </si>
  <si>
    <t>Україна, Миколи Микитюка, 106 Ї, Хмельницька область, Ізяслав</t>
  </si>
  <si>
    <t>Україна, Миру, 10-А, Полтавська область, Горішні Плавні</t>
  </si>
  <si>
    <t>Україна, Мстиславська, б.2, Чернігівська область, Чернігів</t>
  </si>
  <si>
    <t>Україна, Небесної Сотні,122, Закарпатська область, місто Хуст</t>
  </si>
  <si>
    <t>Україна, Незалежності, 152 А, Закарпатська область, Горінчово</t>
  </si>
  <si>
    <t>Україна, Нижньосироватська,29, Сумська область, Суми</t>
  </si>
  <si>
    <t>Україна, Нова,1, Волинська область, с.Затурці</t>
  </si>
  <si>
    <t>Україна, Об’єкти постачання електричної енергії Споживача розташовані на території України (окрім тимчасово окупованої території України та населених пунктів на території яких органи державної влади тимчасово не здійснюють свої повноваження) та визначаються у Заявках Споживача. Всі об’єкти електропостачання (надалі - Об’єкти) приєднані до мереж відповідних операторів системи розподілу. Постачальник зобов’язаний здійснити постачання електричної енергії по всім Об’єктам, визначеним в Заявці Споживача. Перелік операторів системи розподілу, до яких приєднані Об’єкти Споживача та в межах яких Споживачем можуть надаватись Постачальнику Заявки, визначені в Додатку 1 до Договору.</t>
  </si>
  <si>
    <t>Україна, Одеська область, 65023, м. Одеса, вул. Змієнка Всеволода, буд. 10</t>
  </si>
  <si>
    <t>Україна, Одеська область, 65026, місто Одеса, ВУЛИЦЯ ЛАНЖЕРОНІВСЬКА будинок 2</t>
  </si>
  <si>
    <t>Україна, Одеська область, 65031, м. Одеса, вул. Промислова, 38</t>
  </si>
  <si>
    <t>Україна, Одеська область, 65078, місто Одеса, вулиця Івана та Юрія Лип, 24-а</t>
  </si>
  <si>
    <t>Україна, Одеська область, 66004, село Лисогірка, ВУЛИЦЯ СУШКЕВИЧА, будинок 1</t>
  </si>
  <si>
    <t>Україна, Одеська область, 66401, Ананьїв, вул.Героїв України,7</t>
  </si>
  <si>
    <t>Україна, Одеська область, 67602, м. Біляївка, проспект Незалежності, 7</t>
  </si>
  <si>
    <t>Україна, Одеська область, 67667, смт Хлібодарське, ВУЛ.МАЯЦЬКА ДОРОГА, будинок 28</t>
  </si>
  <si>
    <t>Україна, Одеська область, 67668, село Великий Дальник, вул.Хмельницького Б., будинок 3</t>
  </si>
  <si>
    <t>Україна, Одеська область, 67701, Білгород-Дністровський, вул.Кутузова, будинок 6</t>
  </si>
  <si>
    <t>Україна, Одеська область, 67801, Одеський р-н, селище Овідіополь, вул.Незалежності, будинок 2 а</t>
  </si>
  <si>
    <t>Україна, Одеська область, 68200, Сарата, вулиця Соборна, будинок 2</t>
  </si>
  <si>
    <t>Україна, Одеська область, 68261, село Кулевча, вул. Центральна, 74-А</t>
  </si>
  <si>
    <t>Україна, Одеська область, 68400, місто Арциз, вулиця Соборна, 46</t>
  </si>
  <si>
    <t xml:space="preserve">Україна, Одеська область, 68600, Ізмаїл, </t>
  </si>
  <si>
    <t>Україна, Одеська область, 68600, місто Ізмаїл, проспект Миру, 15</t>
  </si>
  <si>
    <t>Україна, Одеська область, Ізмаїл</t>
  </si>
  <si>
    <t>Україна, Одеська область, Білгород-Дністровський</t>
  </si>
  <si>
    <t>Україна, ПЛОЩА СТЕПАНА БАНДЕРИ, будинок 3 (заклади та установи Заболотівської селищної ради Івано-Франківськоїобласті)., Івано-Франківська область, Коломийський р-н, смт. Заболотів,</t>
  </si>
  <si>
    <t>Україна, Павлоградський район, с.Привовчанське, с.Троїцьке, с.Малоолександрівка, с.Вербове, с.Левадки, с.Писарівка, с.Мар'ївка, с.Новоіларіонівське, с.Пристень, с.Зелений Гай ( відповідно до Додатку 1 до Договору)</t>
  </si>
  <si>
    <t>Україна, Печерський район, ВУЛИЦЯ ІНСТИТУТСЬКА, будинок 21/8, Київська область, Київ</t>
  </si>
  <si>
    <t>Україна, Пилипа Орлика, буд. 12, м. Київ, Київ</t>
  </si>
  <si>
    <t>Україна, Площа Володимира Плютинського 2А/1, Рівненська область, с. Зоря</t>
  </si>
  <si>
    <t>Україна, Площа Шевченка, 1, Київська область, місто Вишгород</t>
  </si>
  <si>
    <t>Україна, Полтавська область</t>
  </si>
  <si>
    <t>Україна, Полтавська область, 36034, місто Полтава, ВУЛИЦЯ КУРЧАТОВА будинок 15</t>
  </si>
  <si>
    <t>Україна, Полтавська область, 36039, м. Полтава, вул. Коцюбинського, 7</t>
  </si>
  <si>
    <t>Україна, Полтавська область, 37000, місто Пирятин, вул.Соборна, будинок 42</t>
  </si>
  <si>
    <t>Україна, Полтавська область, 37330, Розбишівка, вул. Козацька,44</t>
  </si>
  <si>
    <t>Україна, Полтавська область, 37600, Миргород, Старосвітська 22/5</t>
  </si>
  <si>
    <t>Україна, Полтавська область, 37600, місто Миргород, вулиця Гоголя буд. 172</t>
  </si>
  <si>
    <t>Україна, Полтавська область, 37800, м. Хорол, вул. Незалежності, будинок 88, корпус 2</t>
  </si>
  <si>
    <t>Україна, Полтавська область, 38200, Семенівський район, селище міського типу Семенівка ВУЛИЦЯ НЕЗАЛЕЖНОСТІ будинок 73</t>
  </si>
  <si>
    <t>Україна, Полтавська область, 38340, Миргородський р-н село Білоцерківка, вул.Лесі Українки будинок 11</t>
  </si>
  <si>
    <t>Україна, Полтавська область, 38623, м. Кременчук, вул. Героїв УПА, буд. 14</t>
  </si>
  <si>
    <t>Україна, Полтавська область, 38623, село Велика Рублівка, вул. Центральна, будинок 36</t>
  </si>
  <si>
    <t>Україна, Полтавська область, 38762, с Терешки, вул. Шевченка,1-А</t>
  </si>
  <si>
    <t>Україна, Полтавська область, 39074, Глобинський район, с. Устимівка, вул. Академіка Вавилова, 15</t>
  </si>
  <si>
    <t>Україна, Полтавська область, 39600, м. Кременчук, вул. Лейтенанта Покладова, буд. 3</t>
  </si>
  <si>
    <t>Україна, Полтавська область, 39600, м. Кременчук, вул. Майора Борищака, буд. 3</t>
  </si>
  <si>
    <t>Україна, Полтавська область, 39600, м. Кременчук, вул. Миру, 9-А</t>
  </si>
  <si>
    <t>Україна, Полтавська область, 39600, м. Кременчук, вул. Шевченка, буд. 66/2</t>
  </si>
  <si>
    <t>Україна, Полтавська область, 39600, м. Кременчук, провулок Поштовий, буд. 4</t>
  </si>
  <si>
    <t>Україна, Полтавська область, 39601, м. Кременчук, пров. Героїв Бреста, 61-А</t>
  </si>
  <si>
    <t>Україна, Полтавська область, 39601, місто Кременчук, проспект Свободи, 21</t>
  </si>
  <si>
    <t>Україна, Полтавська область, 39610, м. Кременчук, вул. Європейська, 33</t>
  </si>
  <si>
    <t>Україна, Полтавська область, 39610, м. Кременчук, пров. Джохара Дудаєва, 22/2</t>
  </si>
  <si>
    <t>Україна, Полтавська область, 39610, м. Кременчук, просп. Лесі Українки, 8-А</t>
  </si>
  <si>
    <t>Україна, Полтавська область, 39617, Кременчук, ВУЛ.МАХОРКОВА, будинок 31</t>
  </si>
  <si>
    <t>Україна, Полтавська область, 39618, Кременчук, Крюківський район, ВУЛИЦЯ Давида Кострова, будинок 28</t>
  </si>
  <si>
    <t>Україна, Полтавська область, 39622, м. Кременчук, вул. Володимира Великого, буд. 50</t>
  </si>
  <si>
    <t>Україна, Полтавська область, 39622, м. Кременчук, вул. Воїнів Інтернаціоналістів, буд. 9</t>
  </si>
  <si>
    <t>Україна, Полтавська область, 39625, м. Кременчук, вул. Олександра Білаша, буд. 10</t>
  </si>
  <si>
    <t>Україна, Полтавська область, 39627, місто Кременчук, пр.Полтавський, будинок 40</t>
  </si>
  <si>
    <t>Україна, Полтавська область, 39630, м. Кременчук, вул. Велика Набережна, 23</t>
  </si>
  <si>
    <t>Україна, Полтавська область, 39631, м. Кременчук, вул. Миру, 19</t>
  </si>
  <si>
    <t>Україна, Полтавська область, 39800, Горішні Плавні, Миру, 10-А</t>
  </si>
  <si>
    <t>Україна, Полтавська область, 39800, м. Горішні Плавні, вул. Конституції, 20</t>
  </si>
  <si>
    <t>Україна, Полтавська область, Точки підключення споживача до оператора системи розподілу та передачі (Приватне акціонерне товариство «Полтаваобленерго»), згідно з Додатком 1 до Договору.</t>
  </si>
  <si>
    <t>Україна, Провулок Добровольців, будинок 17, Дніпропетровська область, Дніпро</t>
  </si>
  <si>
    <t>Україна, Підполоззя, 59, Закарпатська область, село Підполоззя</t>
  </si>
  <si>
    <t>Україна, Рівненська область</t>
  </si>
  <si>
    <t>Україна, Рівненська область, 34560, смт.Степань, вул.Дорошенка, 82</t>
  </si>
  <si>
    <t>Україна, Рівненська область, 34600, Березне, ВУЛИЦЯ КИЇВСЬКА, будинок 19</t>
  </si>
  <si>
    <t>Україна, Рівненська область, 35314, Рівненський р-н, село Зоря , пл.Плютинського Володимира, будинок 2А/1</t>
  </si>
  <si>
    <t>Україна, Рівненська область, 35342, село Біла Криниця, вул.Радгоспна, будинок 44</t>
  </si>
  <si>
    <t>Україна, Рівненська область, 35361, Рівненський р-н, село Дядьковичі, вул. Козацький шлях, будинок 107Д</t>
  </si>
  <si>
    <t>Україна, Симона Петлюри, 11а, Київська область, Бровари</t>
  </si>
  <si>
    <t>Україна, Соборності,6а, Волинська область, м.Ківерці</t>
  </si>
  <si>
    <t>Україна, Старосвітська 22/5, Полтавська область, Миргород</t>
  </si>
  <si>
    <t>Україна, Сумська область, 40007, м. Суми, вул. Нижньосироватська, 29</t>
  </si>
  <si>
    <t>Україна, Сумська область, 40030, Суми, вул. Герасима Кондратьєва, б.32</t>
  </si>
  <si>
    <t>Україна, Сумська область, 40030, місто Суми, вулиця Соборна, будинок №37</t>
  </si>
  <si>
    <t>Україна, Сумська область, 40030, місто Суми, майдан Незалежності, 2</t>
  </si>
  <si>
    <t>Україна, Сумська область, 41437, Глухівський район, село Береза, вул. Довженка, 1</t>
  </si>
  <si>
    <t>Україна, Сумська область, 41437, с. Береза, вул. Центральна,буд. 1</t>
  </si>
  <si>
    <t>Україна, Сумська область, 42305, Сумський р-н, смт Степанівка, вул. Центральна, буд. 70</t>
  </si>
  <si>
    <t>Україна, Сумська область, 42356, СУМСЬКИЙ РАЙОН СЕЛО НИЖНЯ СИРОВАТКА, вул. Сумська, буд.125</t>
  </si>
  <si>
    <t>Україна, Сумська область, 42600, місто Тростянець, вул. Вознесенська, 53в</t>
  </si>
  <si>
    <t>Україна, Сумська область, Сумська область, СУмська область</t>
  </si>
  <si>
    <t>Україна, Сумська область, місто Тростянець, Охтирський район, місто Тростянець,, Електрична енергія для закладів загальної середньої освіти та відділ освіти Тростянецької міської ради Тростянецької міської ради згідно з їх адресами, Сумська область, місто Тростянець</t>
  </si>
  <si>
    <t>Україна, Тарнавського,16, Івано-Франківська область, Івано-Франківськ</t>
  </si>
  <si>
    <t>Україна, Тернопільська область, 46021, м. Тернопіль, БУЛЬВАР Т.ШЕВЧЕНКА, будинок 6</t>
  </si>
  <si>
    <t>Україна, Тернопільська область, 47042, Кременецький р-н, село Горинка, ВУЛИЦЯ ШИРОКА, будинок 3</t>
  </si>
  <si>
    <t>Україна, Тернопільська область, 48000, Підгайці, ВУЛИЦЯ ШЕВЧЕНКА, будинок 19</t>
  </si>
  <si>
    <t>Україна, Тернопільська область, 48115, Тернопільський р-н. село Золотники, вул. Містечко, будинок 25</t>
  </si>
  <si>
    <t>Україна, Тернопільська область, 48120, Теребовлянський р-н, селище міського типу Микулинці, ВУЛИЦЯ 22 СІЧНЯ, будинок 8</t>
  </si>
  <si>
    <t>Україна, Тернопільська область, 48300, м. Монастириська, вул. Шевченка, 19</t>
  </si>
  <si>
    <t>Україна, Тернопільська область, 48500, Чортків, вул. Заводська, 2</t>
  </si>
  <si>
    <t>Україна, Тернопільська область, 48530, Чортківський район, село Білобожниця, вул. Л.Укранки, 34</t>
  </si>
  <si>
    <t>Україна, Тернопільська область, 48720, селище Скала-Подільська, вулиця Франка Івана , 2  Чортківський район</t>
  </si>
  <si>
    <t>Україна, Травнева, 182, Дніпропетровська область, село Миколаївка</t>
  </si>
  <si>
    <t>Україна, Харківська область, 61001, Харків, майдан Героїв Небесної Сотні, буд. 36</t>
  </si>
  <si>
    <t>Україна, Харківська область, 61058, місто Харків, ПРОСПЕКТ НЕЗАЛЕЖНОСТІ, будинок 13</t>
  </si>
  <si>
    <t>Україна, Харківська область, 61085, Харків, ВУЛИЦЯ АКАДЕМІКА ПРОСКУРИ, будинок 7</t>
  </si>
  <si>
    <t>Україна, Харківська область, 61157, м Харків, вул Москалівська 139</t>
  </si>
  <si>
    <t>Україна, Харківська область, 64141, Лозівський район, селище Біляївка, вул.Соборна, будинок 1</t>
  </si>
  <si>
    <t>Україна, Херсонська область, 74200, смт Нововоронцовка, вул. Воронцова, 9</t>
  </si>
  <si>
    <t>Україна, Хмельницька область, 29000, місто Хмельницький, ВУЛИЦЯ ЧОРНОВОЛА, будинок 180</t>
  </si>
  <si>
    <t>Україна, Хмельницька область, 30300, Ізяслав, Миколи Микитюка, 106 Ї</t>
  </si>
  <si>
    <t>Україна, Хмельницька область, 30430, село Судилків, вулиця Шкільна,1а</t>
  </si>
  <si>
    <t>Україна, Хмельницька область, 31601, смт Чемерівці, вул. Центральна, 61г</t>
  </si>
  <si>
    <t>Україна, Хмельницька область, 32250, Деражнянський район, с.Іванківці, вул.Б.Хмельницького 28/1</t>
  </si>
  <si>
    <t>Україна, Хмельницька область, 32300, м. Кам'янець-Подільський, вул. Лесі Українки, будинок 95</t>
  </si>
  <si>
    <t>Україна, Центральна 1Б, Волинська область, Поромів</t>
  </si>
  <si>
    <t>Україна, Центральна площа, 7; вул. Аксенина В, 2 Д, Чернівецька область, м. Чернівці</t>
  </si>
  <si>
    <t>Україна, Центральна, буд. 232, Закарпатська область, с. Терново</t>
  </si>
  <si>
    <t xml:space="preserve">Україна, Черкаська область, , Черкаси, </t>
  </si>
  <si>
    <t>Україна, Черкаська область, 18030, Черкаси, Подолинського, буд. 11/1</t>
  </si>
  <si>
    <t>Україна, Черкаська область, 18035, Черкаси, ВУЛИЦЯ ДАХНІВСЬКА СІЧ, будинок 1</t>
  </si>
  <si>
    <t>Україна, Черкаська область, 19400, Корсунь-Шевченківський, Перемоги,226</t>
  </si>
  <si>
    <t>Україна, Черкаська область, 19400, місто, м.Корсунь-Шевченківський, вул.Академіка О.Захаренка,1</t>
  </si>
  <si>
    <t>Україна, Черкаська область, 20101, селище міського типу Маньківка, вул.Соборна, будинок 13</t>
  </si>
  <si>
    <t>Україна, Черкаська область, 20202, Звенигородка, пр.Шевченка, будинок 63</t>
  </si>
  <si>
    <t xml:space="preserve">Україна, Черкаська область, 20901, м. Чигирин, вул. Замкова, 86 </t>
  </si>
  <si>
    <t>Україна, Черкаська область, Черкаси</t>
  </si>
  <si>
    <t>Україна, Чернівецька область, 58002, ЧЕРНІВЦІ, Центральна площа, 7</t>
  </si>
  <si>
    <t>Україна, Чернівецька область, 58002, Чернівецький р-н, місто Чернівці , вул.Щепкіна Михайла, будинок 9</t>
  </si>
  <si>
    <t>Україна, Чернівецька область, 58002, м. Чернівці, вул. Жуковського Аркадія, будинок 23</t>
  </si>
  <si>
    <t>Україна, Чернівецька область, 58013, м. Чернівці, вул. Героїв Майдану, буд. 242</t>
  </si>
  <si>
    <t>Україна, Чернівецька область, 58023, Чернівці, вул. Фастівська, 2</t>
  </si>
  <si>
    <t>Україна, Чернівецька область, 58023, м. Чернівці, вул.Кишинівська,2</t>
  </si>
  <si>
    <t>Україна, Чернівецька область, 59022, Сторожинецький р-н, селище міського типу Красноїльськ, ВУЛИЦЯ ШТЕФАН ЧЕЛ МАРЕ, будинок 157</t>
  </si>
  <si>
    <t>Україна, Чернівецька область, 59200, м. Вижниця, вул. Д. Загула, буд. 13</t>
  </si>
  <si>
    <t>Україна, Чернігівська область, 14000, м. Чернігів, вул. Мстиславська, 2</t>
  </si>
  <si>
    <t>Україна, Чернігівська область, 14017, м. Чернігів, вул. Івана Мазепи, 18</t>
  </si>
  <si>
    <t>Україна, Чернігівська область, 16100, селище міського типу Сосниця, вулиця Чернігівська,42</t>
  </si>
  <si>
    <t>Україна, Чернігівська область, 16512, м.Батурин, вул.Гетьманська, буд.74</t>
  </si>
  <si>
    <t>Україна, Чернігівська область, 17044, місто Остер, вул. 8 Березня 7а</t>
  </si>
  <si>
    <t>Україна, Чернігівська область, 17500, Прилуки, ВУЛИЦЯ КИЇВСЬКА , будинок 375</t>
  </si>
  <si>
    <t>Україна, Чернігівська область, 17591, село Яблунівка, вул. Яблунева,17</t>
  </si>
  <si>
    <t>Україна, Чернігівська область, м. Чернігів</t>
  </si>
  <si>
    <t>Україна, Шевченка, 20А, Київська область, м.Бориспіль</t>
  </si>
  <si>
    <t>Україна, Широка,3, Тернопільська область, с Горинка</t>
  </si>
  <si>
    <t>Україна, Щепкіна Михайла Тараса, буд.9, Чернівецька область, Чернівці</t>
  </si>
  <si>
    <t>Україна, Юрія Жатковича, 24, Закарпатська область, Ужгород</t>
  </si>
  <si>
    <t>Україна, Ярослава Мудрого,6, Закарпатська область, Теребля</t>
  </si>
  <si>
    <t>Україна, бульвар Тараса Шевченка, 6, Тернопільська область, Тернопіль</t>
  </si>
  <si>
    <t>Україна, вул Січових Стрільців, будинок 20, Львівська область, Шептицький  р-н, селище міського типу  Лопатин</t>
  </si>
  <si>
    <t>Україна, вул. 1 Травня 1А, Закарпатська область, с. Терново</t>
  </si>
  <si>
    <t>Україна, вул. 1 Травня, буд. 7, Вінницька область, ГАЙСИН</t>
  </si>
  <si>
    <t>Україна, вул. 8 Березня, 7а, Чернігівська область, м. Остер</t>
  </si>
  <si>
    <t>Україна, вул. Єреванська, 12 А, м. Київ</t>
  </si>
  <si>
    <t>Україна, вул. Івана Богуна, 60, Вінницька область, селище Тростянець</t>
  </si>
  <si>
    <t>Україна, вул. Берегова 42 А, Дніпропетровська область, c. Могилів</t>
  </si>
  <si>
    <t>Україна, вул. Богми, буд.26, Дніпропетровська область, м. Синельникове</t>
  </si>
  <si>
    <t>Україна, вул. Василя Іваниса,3, вул.Миргородська, 20, Братиславська,18, Ореста Левицького,18-А,проспект Лісовий 23-А, Космонавта Поповича,16, Київська область, м. Київ</t>
  </si>
  <si>
    <t>Україна, вул. Владислава Городецького,21, Вінницька область, Вінниця</t>
  </si>
  <si>
    <t>Україна, вул. Володимира Великого, 50, Полтавська область, м.Кременчук</t>
  </si>
  <si>
    <t>Україна, вул. Володимира Великого, буд. 18; м. Львів, вул. Наукова, буд. 49, Львівська область, м. Львів</t>
  </si>
  <si>
    <t>Україна, вул. Володимира Князя, буд. 8, Вінницька область, Вінниця</t>
  </si>
  <si>
    <t>Україна, вул. Генерала Пушкіна, 2; вул. Шкільна, 5-а; провулок Шкільний, 2; вул. Нова, 2; вул. Шкільна, 2; вул. Центральна, 31-Д; вул. Березова, 25; вул. Центральна. 105; вул. Радісна, 89; вул. Весняна, 6; вул. Дружби, 8, Дніпропетровська область, с. Миколаївка, с. Степове, с-ще Титорове, с-ще Шевченко; с. Новотаромське; с. Благовіщенка</t>
  </si>
  <si>
    <t>Україна, вул. Героїв Маріуполя, 61а, Полтавська область, м. Кременчук</t>
  </si>
  <si>
    <t>Україна, вул. Григоренка Генерала, 42., Вінницька область, Вінниця</t>
  </si>
  <si>
    <t>Україна, вул. Грушевського, 24, Івано-Франківська область, місто Долина</t>
  </si>
  <si>
    <t>Україна, вул. Грушевського, буд. 21, Івано-Франківська область, м. Івано-Франківськ</t>
  </si>
  <si>
    <t>Україна, вул. Грушевського, буд. 88-А, Івано-Франківська область, Калуш</t>
  </si>
  <si>
    <t>Україна, вул. Грушевського,26, Луцький район, Волинська область, Волинська область, Колки</t>
  </si>
  <si>
    <t>Україна, вул. Данила Галицького, 68а, Сумська область, місто Суми</t>
  </si>
  <si>
    <t>Україна, вул. Данила Галицького, буд. 10, Волинська область, м. Володимир</t>
  </si>
  <si>
    <t>Україна, вул. Довбуша, 4, Івано-Франківська область, смт Ворохта</t>
  </si>
  <si>
    <t>Україна, вул. Драча Івана,  будинок 9, Київська область, Ірпінь</t>
  </si>
  <si>
    <t>Україна, вул. Еспланадна, 17, м. Київ, Київ</t>
  </si>
  <si>
    <t>Україна, вул. Заболотного, 154, Київська область, м. Київ</t>
  </si>
  <si>
    <t>Україна, вул. Заводська, 2, Тернопільська область, Чортків</t>
  </si>
  <si>
    <t>Україна, вул. Замкова,  межа балансової належності електроустановок замовника (гуртожиток), Черкаська область, м. Чигирин</t>
  </si>
  <si>
    <t>Україна, вул. Замкова, 31, Рівненська область, м. Рівне</t>
  </si>
  <si>
    <t>Україна, вул. Змієнка Всеволода, буд. 10; вул. Спиридонівська, буд.25/27, Одеська область, м.Одеса</t>
  </si>
  <si>
    <t>Україна, вул. Кирилівська, 31, м. Київ</t>
  </si>
  <si>
    <t>Україна, вул. Козацька,44, Полтавська область, Розбишівка</t>
  </si>
  <si>
    <t>Україна, вул. Космічна, 12-А, м. Київ, м. Київ</t>
  </si>
  <si>
    <t>Україна, вул. Коцюбинського, 7, Полтавська область, м. Полтава</t>
  </si>
  <si>
    <t>Україна, вул. Лаврська, 7-В, м. Київ, м. Київ</t>
  </si>
  <si>
    <t>Україна, вул. Лейтенанта Покладова, буд. 3, Полтавська область,  м. Кременчук</t>
  </si>
  <si>
    <t>Україна, вул. Лесі Українки, 34, Тернопільська область, с. Білобожниця</t>
  </si>
  <si>
    <t xml:space="preserve">Україна, вул. Малиновського 11, Вінницька область, м. Вінниця </t>
  </si>
  <si>
    <t>Україна, вул. Матроса Кішки,30, Вінницька область, Вінниця</t>
  </si>
  <si>
    <t>Україна, вул. Миколи Закревського, 35-Б, м. Київ</t>
  </si>
  <si>
    <t>Україна, вул. Миру, б.18, Закарпатська область, м. Мукачево</t>
  </si>
  <si>
    <t>Україна, вул. Миру,19; Комплексна дитячо-юнацька спортивна школа; 67801, с-ще Овідіополь, вул.Є.Колісниченка, 40а; Калаглійський ліцей 67813 с. Калаглія, вул. Шкільна, 25; Овідіопольський ліцей; 67801 с-ще Овідіополь, вул. Лесі Українки,111; Овідіопольський ліцей 67801 с-ще Овідіополь, вул. Лесі Українки,140; Овідіопольський ліцей ім. Т.Шевченка 67801 с-ще Овідіополь, вул. Т.Шевченка, 212; Овідіопольський ліцей ім. Т.Шевченка; 67801 с-ще. Овідіополь, вул. Портова,27; Миколаївський ліцей; 67814 с. Миколаївка, вул. Дністровська, 46; КУ «Овідіопольський ІРЦ» 67800 с-ще. Овідіополь, вул. Т.Шевченка, 304; Овідіопольська РАЙСЮТ; 67800 с-ще. Овідіополь, вул. Т.Шевченка, 97; Школа духових інструментів; 67801, с-ще. Овідіополь, вул. Т.Шевченка, 240; Школа мистецтв 67801, с-ще. Овідіополь, вул. Т.Шевченка, 173; Центр культури та дозвілля; 67801, с-ще. Овідіополь, вул. Т.Шевченка, 95; Бібліотека дитяча – філія 67801, с-ще. Овідіополь, вул. Миру, 21; Миколаївський будинок культури 67813, Одеська область, Овідіопольський район, с. Миколаївка, вул. Дністровська,111а; Калаглійський будинок культури; 67815, Одеська область, Овідіопольський район, с. Калаглія, вул. Шкільна,27а; Овідіопольський дошкільний заклад №1 «Ромашка»; 67801, с-ще. Овідіополь, вул. Т.Шевченка, 238; Овідіопольський дошкільний заклад №2 «Калинка»; 67801, с-ще Овідіополь, вул. Перемоги,4а; Овідіопольський дошкільний заклад (ясла-садок) №3 «Росток»; 67801, с-ще Овідіополь, вул. Кірова, 37а; Овідіопольський дошкільний заклад (ясла-садок) №4 «Лісова сказка»; 67801, с-ще. Овідіополь, вул. Шевченка,2; Миколаївський дошкільний заклад ясла-садок «Ромашка»; 67813, Одеська область, Овідіопольський район, с. Миколаївка, вул. Дністровська,99; Калаглійський дошкільний заклад (ясла-садок) «Сонечко»; 67815, Одеська область, Овідіопольський район, с. Калаглія, вул. Шкільна,26; Літня танцплощадка; 67801, с-ще. Овідіополь, вул. Берегова, 12, Одеська область, Адмінбудинок 67801 с-ще Овідіополь</t>
  </si>
  <si>
    <t>Україна, вул. Москалівська, 139, Харківська область, місто Харків</t>
  </si>
  <si>
    <t>Україна, вул. Мрії, 19, м. Київ</t>
  </si>
  <si>
    <t>Україна, вул. Нагорна, 12, Запорізька область, с. Степне</t>
  </si>
  <si>
    <t>Україна, вул. Перемоги, 226 та Черкаська обл., Звенигородський район, смт. Стеблів, вул. Вишнева, 3, межа балансової належності електроустановок Замовника, Черкаська область, Черкаський район, м. Корсунь-Шевченківський</t>
  </si>
  <si>
    <t>Україна, вул. Перша ливарна (Червоногвардійська), 36, Запорізька область, Запоріжжя</t>
  </si>
  <si>
    <t>Україна, вул. Першотравнева 31, Волинська область, с. Чаруків</t>
  </si>
  <si>
    <t>Україна, вул. Петлюри, 1, Івано-Франківська область, с. П"ядики</t>
  </si>
  <si>
    <t>Україна, вул. Подолинського, буд. 11/1, Черкаська область, Черкаси</t>
  </si>
  <si>
    <t>Україна, вул. Полтавська, 1-а, Полтавська область, с. Ромодан</t>
  </si>
  <si>
    <t>Україна, вул. Поперечна, 1А, Дніпропетровська область, м. Кривий Ріг</t>
  </si>
  <si>
    <t>Україна, вул. Пушкіна, 31-А, Кіровоградська область, селище Новоархангельськ</t>
  </si>
  <si>
    <t>Україна, вул. Революції Гідності 2, Київська область, м. Тараща</t>
  </si>
  <si>
    <t>Україна, вул. Соборна, 32, Вінницька область, селище Літин</t>
  </si>
  <si>
    <t>Україна, вул. Соборна, 42, Полтавська область, м. Пирятин</t>
  </si>
  <si>
    <t>Україна, вул. Соборна, 64, Кіровоградська область, смт. Завалля</t>
  </si>
  <si>
    <t>Україна, вул. Спаська, 39, Миколаївська область, Миколаїв
Україна, вул. Гагаріна, буд. 3, Миколаївська область, ПЕРВОМАЙСЬК</t>
  </si>
  <si>
    <t>Україна, вул. Стрілецька, 48б, Вінницька область, м.Вінниця</t>
  </si>
  <si>
    <t>Україна, вул. Теремнівська, 85А, Волинська область, місто Луцьк</t>
  </si>
  <si>
    <t>Україна, вул. Улянівська, 4, Дніпропетровська область, м. Дніпро</t>
  </si>
  <si>
    <t>Україна, вул. Фастівська, 2, Чернівецька область, м. Чернівці</t>
  </si>
  <si>
    <t>Україна, вул. Центральна 15А, Донецька область,  Краматорський район, селище Олександрівка</t>
  </si>
  <si>
    <t>Україна, вул. Центральна, 60, Закарпатська область, с. Кушниця</t>
  </si>
  <si>
    <t>Україна, вул. Центральна, 74-А, Одеська область, село Кулевча</t>
  </si>
  <si>
    <t>Україна, вул. Центральна, 88, Миколаївська область, Арбузинка</t>
  </si>
  <si>
    <t>Україна, вул. Центральна, буд. 36, Полтавська область, село Велика Рублівка</t>
  </si>
  <si>
    <t>Україна, вул. Центральна, буд.36/2, вул. Центральна, буд. 38/2, вул. Дніпровська, буд. 20-А, вул. Корольова Сергія, буд.3-А., Дніпропетровська область, м. Павлоград</t>
  </si>
  <si>
    <t>Україна, вул. Центральна,70, Сумська область, селище Степанівка</t>
  </si>
  <si>
    <t>Україна, вул. Чабанюка 7, Вінницька область, смт Крижопіль</t>
  </si>
  <si>
    <t>Україна, вул. Чарівна, 28а, вул. Чарівна, 30, Запорізька область, Запоріжжя</t>
  </si>
  <si>
    <t>Україна, вул. Шевченка, 116, Львівська область, Львів</t>
  </si>
  <si>
    <t>Україна, вул. Шевченка, 48, Миколаївська область, Вознесенськ</t>
  </si>
  <si>
    <t>Україна, вул. Шевченка, 67а, Івано-Франківська область, Раковець</t>
  </si>
  <si>
    <t>Україна, вул. Шевченка, буд. 66/2, Полтавська область, м. Кременчук</t>
  </si>
  <si>
    <t>Україна, вул. Шептицького, 4, Львівська область, м. Радехів</t>
  </si>
  <si>
    <t xml:space="preserve">Україна, вул. Юності, 13, Івано-Франківська область, с. Микитинці, </t>
  </si>
  <si>
    <t>Україна, вул. Яблунева,17, Чернігівська область, село Яблунівка</t>
  </si>
  <si>
    <t>Україна, вул.68 Десантників,10 (навчальні корпуси 1,2,4,5); вул.1-а Воєнна,2(навчальний корпус № 10 ,11); вул. 2 Екіпажна,123 (водна станція);вул. Спортивна, 17/1(водна станція),вул.1-а Воєнна,1(навчальний корпус №3), Миколаївська область, м. Миколаїв</t>
  </si>
  <si>
    <t>Україна, вул.Європейська,33, Полтавська область, м.Кременчук</t>
  </si>
  <si>
    <t>Україна, вул.Августина Волошина, будинок 66, Закарпатська область, Хуст</t>
  </si>
  <si>
    <t>Україна, вул.Велика Набережна,23, Полтавська область, м.Кременчук</t>
  </si>
  <si>
    <t>Україна, вул.Героїв УПА,14, Полтавська область, м.Кременчук</t>
  </si>
  <si>
    <t>Україна, вул.Героїв України р-н буд.№ 3, Дніпропетровська область, м.Павлоград</t>
  </si>
  <si>
    <t>Україна, вул.Героїв України,7, Одеська область, м. Ананьїв</t>
  </si>
  <si>
    <t>Україна, вул.Данила Нечая,21, Вінницька область, м.Вінниця</t>
  </si>
  <si>
    <t>Україна, вул.Дорошенка, 82, Рівненська область, селище Степань</t>
  </si>
  <si>
    <t>Україна, вул.Духновича,63, Закарпатська область, село Поляіна</t>
  </si>
  <si>
    <t>Україна, вул.Захарченка, будинок 1, Київська область, Миронівка</t>
  </si>
  <si>
    <t>Україна, вул.Казінці, будинок 5, Закарпатська область, Берегове</t>
  </si>
  <si>
    <t>Україна, вул.Козацький шлях, будинок 107Д, Рівненська область, село Дядьковичі</t>
  </si>
  <si>
    <t>Україна, вул.Конституції ,20, Полтавська область, Горішні Плавні</t>
  </si>
  <si>
    <t>Україна, вул.Курчатова ,17, Полтавська область, м.Полтава</t>
  </si>
  <si>
    <t>Україна, вул.Майора Борищака,3, Полтавська область, м.Кременчук</t>
  </si>
  <si>
    <t>Україна, вул.Малиновського,7, Вінницька область, Вінниця</t>
  </si>
  <si>
    <t>Україна, вул.Минайська, 14 а, Закарпатська область, м.Ужгород</t>
  </si>
  <si>
    <t>Україна, вул.Миру, 9-А, Полтавська область, м.Кременчук</t>
  </si>
  <si>
    <t>Україна, вул.Миру,19, Полтавська область, м.Кременчук</t>
  </si>
  <si>
    <t>Україна, вул.Мрії,9, Полтавська область, м.Кременчук</t>
  </si>
  <si>
    <t>Україна, вул.Олександра Білаша, 10, Полтавська область, м.Кременчук</t>
  </si>
  <si>
    <t>Україна, вул.Партизанська 64 Б, Закарпатська область, с. Вишоватий</t>
  </si>
  <si>
    <t>Україна, вул.Старовірменська(Кутузова), будинок 6, Одеська область, Білгород-Дністровський</t>
  </si>
  <si>
    <t>Україна, вул.Шевченка, 19, заклади і установи підпорядковані Монастириській міській раді, Тернопільська область, м. Монастириська</t>
  </si>
  <si>
    <t>Україна, вул.Шевченка, будинок 92, Волинська область, Камінь-Каширський р-н, місто Камінь-Каширський</t>
  </si>
  <si>
    <t>Україна, вул.Штефан чел Маре,157 ЗАКЛАДИ, Чернівецька область, смт.Красноїльськ</t>
  </si>
  <si>
    <t>Україна, вулиця Івана та Юрія Лип, 24-А, Одеська область, місто Одеса</t>
  </si>
  <si>
    <t>Україна, вулиця Антоновича, 180, м. Київ, Київ</t>
  </si>
  <si>
    <t>Україна, вулиця Благовіщенська, будинок 96, Київська область, Миронівка</t>
  </si>
  <si>
    <t>Україна, вулиця Бойка Олександра,1, Миколаївська область, м.Вознесенськ</t>
  </si>
  <si>
    <t>Україна, вулиця Героїв Майдану, будинок,  242, Чернівецька область, місто Чернівці</t>
  </si>
  <si>
    <t>Україна, вулиця Гоголя буд. 172, вулиця Лікарняна буд. 1-В, Полтавська область, місто Миргород</t>
  </si>
  <si>
    <t>Україна, вулиця Магістратська,58, Вінницька область, м.Вінниця</t>
  </si>
  <si>
    <t>Україна, вулиця Мала Підвальна, 3, Київська область, місто Переяслав</t>
  </si>
  <si>
    <t>Україна, вулиця Малиновського, 21, Вінницька область, м.Вінниця</t>
  </si>
  <si>
    <t>Україна, вулиця Незалежності, 23, Закарпатська область, Свалява</t>
  </si>
  <si>
    <t>Україна, вулиця Платона Майбороди, 8, м. Київ, Київ</t>
  </si>
  <si>
    <t>Україна, вулиця Прибережна, буд. 10, Дніпропетровська область, Кам'янське</t>
  </si>
  <si>
    <t>Україна, вулиця Саксаганського, будинок 13, Львівська область, Львів</t>
  </si>
  <si>
    <t>Україна, вулиця Соборна, 30, Волинська область, місто Нововолинськ</t>
  </si>
  <si>
    <t>Україна, вулиця Соборна, будинок 2, Одеська область, Сарата</t>
  </si>
  <si>
    <t>Україна, вулиця Соборна, будинок №37 (межа балансової належності електроустановок замовника), Сумська область, місто Суми</t>
  </si>
  <si>
    <t>Україна, вулиця Франка Івана , 2  Чортківський район, Тернопільська область, селище Скала-Подільська</t>
  </si>
  <si>
    <t>Україна, вулиця Центральна, 6-А, Миколаївська область, місто Вознесенськ</t>
  </si>
  <si>
    <t>Україна, вулиця Чернігівська,42, Чернігівська область, селище міського типу Сосниця</t>
  </si>
  <si>
    <t>Україна, вулиця Шкільна,1а, Хмельницька область, село Судилків</t>
  </si>
  <si>
    <t>Україна, вулиці Територіальної громади, Миколаївська область, м. Вознесенськ</t>
  </si>
  <si>
    <t>Україна, відповідно до договор, Харківська область</t>
  </si>
  <si>
    <t>Україна, відповідно до договору, Харківська область</t>
  </si>
  <si>
    <t>Україна, за об'єктами Споживача, Львівська область, м. Буськ</t>
  </si>
  <si>
    <t>Україна, згідно точок комерційного обліку Споживача, Харківська область, Лозівський район</t>
  </si>
  <si>
    <t>Україна, м. Київ, 01001, , вулиця Володимирська, будинок 2</t>
  </si>
  <si>
    <t>Україна, м. Київ, 01001, Київ, вул. Еспланадна, 17</t>
  </si>
  <si>
    <t>Україна, м. Київ, 01011, , вул. Арсенальна будинок 9/11</t>
  </si>
  <si>
    <t>Україна, м. Київ, 01015, м. Київ, ВУЛИЦЯ ЛАВРСЬКА будинок 7</t>
  </si>
  <si>
    <t>Україна, м. Київ, 01024, М.КИЇВ, КИЇВСЬКА ОБЛАСТЬ, вул. Пилипа Орлика, буд.12</t>
  </si>
  <si>
    <t>Україна, м. Київ, 02098, м.Київ, ПРОСПЕКТ ТИЧИНИ, будинок 18</t>
  </si>
  <si>
    <t>Україна, м. Київ, 02156, м.Київ, вул. Василя Іваниса, будинок 3</t>
  </si>
  <si>
    <t>Україна, м. Київ, 02192, Київ, Космічна, 12А</t>
  </si>
  <si>
    <t>Україна, м. Київ, 03126, , бульвар Гавела Вацлава, будинок 46</t>
  </si>
  <si>
    <t>Україна, м. Київ, 03143, м. Київ , вул. Заболотного, 154</t>
  </si>
  <si>
    <t>Україна, м. Київ, 03150, Київ, вулиця Антоновича, 180</t>
  </si>
  <si>
    <t>Україна, м. Київ, 03151, м. Київ, Донецька, 30</t>
  </si>
  <si>
    <t>Україна, м. Київ, 04050, , вул. Юрія Іллєнка, буд. 81</t>
  </si>
  <si>
    <t>Україна, м. Київ, 04050, м. Київ, вул.Майбороди Платона будинок 8</t>
  </si>
  <si>
    <t>Україна, м. Київ, 04060, м. Київ, ВУЛИЦЯ МАКСИМА БЕРЛИНСЬКОГО, будинок 12</t>
  </si>
  <si>
    <t>Україна, м. Ужгород, проспект Свободи 41, Закарпатська область, м. Ужгород</t>
  </si>
  <si>
    <t>Україна, м. Чоп, Закарпатська область, Чоп</t>
  </si>
  <si>
    <t>Україна, майдан Героїв Небесної Сотні, буд. 36, Харківська область, Харків</t>
  </si>
  <si>
    <t>Україна, межа балансової належності електроустановок, Вінницька область, Тульчинський район, селище Піщанка та інші населені пункти Піщанської територіальної громади</t>
  </si>
  <si>
    <t>Україна, межа балансової належності електроустановок, Дніпропетровська область, Самарівський район</t>
  </si>
  <si>
    <t>Україна, межа балансової належності електроустановок, Кіровоградська область, Новоукраїнський район, м. Новомиргород</t>
  </si>
  <si>
    <t>Україна, межа балансової належності електроустановок, Кіровоградська область, Олександрійський район</t>
  </si>
  <si>
    <t>Україна, межа балансової належності електроустановок, Кіровоградська область, місто Кропивницький</t>
  </si>
  <si>
    <t>Україна, межа балансової належності електроустановок, Тернопільська область, місто Підгайці</t>
  </si>
  <si>
    <t>Україна, межа балансової належності електроустановок, Черкаська область, м. Корсунь-Шевченківський</t>
  </si>
  <si>
    <t>Україна, межа балансової належності електроустановок, Черкаська область, смт. Маньківка, смт. Буки (20114)</t>
  </si>
  <si>
    <t>Україна, об’єкти КП «Дніпроводоканал» , Дніпропетровська область, в межах м. Дніпро та Дніпропетровської області, відповідно до переліку точок продажу (точок обліку)</t>
  </si>
  <si>
    <t>Україна, об’єкти заповідника, Чернігівська область, м.Батурин</t>
  </si>
  <si>
    <t>Україна, пл.Ринок , буд.6, Львівська область, Львів</t>
  </si>
  <si>
    <t>Україна, пр-т. Івана Мазепи, 19; вул. Канатна, 20/22, Дніпропетровська область, м. Дніпро</t>
  </si>
  <si>
    <t>Україна, пр. Миру, 15, Одеська область, місто Ізмаїл</t>
  </si>
  <si>
    <t>Україна, пров. Джохара Дудаєва, 22/2, Полтавська область, м. Кременчук</t>
  </si>
  <si>
    <t>Україна, провулок  Героїв Маріуполя, 61-А, Полтавська область, м.Кременчук</t>
  </si>
  <si>
    <t>Україна, провулок Кобера, 15 А, Миколаївська область, Миколаїв</t>
  </si>
  <si>
    <t>Україна, провулок Поштовий,4, Полтавська область, місто Кременчук</t>
  </si>
  <si>
    <t>Україна, просп. Лесі Українки, 77-А; вул. В. Антоновича, 74; вул. Криворізьке шосе, 16д, Дніпропетровська область, м. Дніпро</t>
  </si>
  <si>
    <t>Україна, проспект Павла Тичини, буд. 18, м. Київ, м. Київ</t>
  </si>
  <si>
    <t>Україна, проспект Петра Калнишевського, 69, Дніпропетровська область, Петриківка</t>
  </si>
  <si>
    <t>Україна, проспект Полтавський, буд.40, Полтавська область, м. Кременчук</t>
  </si>
  <si>
    <t>Україна, проспект Свободи, 21, Полтавська область, м. Кременчук</t>
  </si>
  <si>
    <t>Україна, проспект Свободи, будинок 42, Дніпропетровська область, місто Кам'янське</t>
  </si>
  <si>
    <t>Україна, ров.Фестивальний,1,14; пров. С. Крушельницької, 20; вул. Батумська, 13; вул. О. Петрусенко, 17-а; вул. Осіння, 13-а., Дніпропетровська область, м Дніпро</t>
  </si>
  <si>
    <t>Україна, с. Осокорівка, вул. Садова, б. 22; с. Любимівка, вул. Таврійська (Леніна), б. 89; с. Трудолюбівка, вул. Суворова, б. 62; с. Шевченкiвка, вул. Маслюка, б. 1; с. Хрещенiвка, вул. Чкалова, б. 3; с. Нововоскресенське, вул. Торгова, б. 64а; смт Нововоронцовка, вул. Воронцова (Леніна), б. 9; смт Нововоронцовка, вул. Гагаріна, б. 1, Херсонська область, Бериславський р-н:</t>
  </si>
  <si>
    <t>Україна, с. Устимівка, вул. Академіка Вавилова, 15, Полтавська область, Глобинський район</t>
  </si>
  <si>
    <t>Україна, с.Іванківці, вул.Б.Хмельницького 28/1, Хмельницька область, Деражнянський район</t>
  </si>
  <si>
    <t>Україна, селище Стрижавка, вул.Героїв України, будинок 6 а, Вінницька область, Вінницький р-н</t>
  </si>
  <si>
    <t>Україна, точки комерційного обліку об'єктів споживача, Хмельницька область, Кам'янець-Подільський район</t>
  </si>
  <si>
    <t>Україна, точки комерційного обліку об’єктів споживача ., Хмельницька область, м. Кам’янець-Подільський</t>
  </si>
  <si>
    <t>Управління Служби безпеки України в Сумській області</t>
  </si>
  <si>
    <t>Управління Служби безпеки України у Дніпропетровській області</t>
  </si>
  <si>
    <t>Управління житлово-комунального господарства та капітального будівництва Вознесенської міської ради</t>
  </si>
  <si>
    <t>Управління соціального захисту населення Мукачівської РДА</t>
  </si>
  <si>
    <t>Устимівська дослідна станція рослинництва Інституту рослинництва ім. В.Я. Юр'єва Національної академії аграрних наук України</t>
  </si>
  <si>
    <t>Фактична (розрахункова) ціна електричної енергії за розрахунковий період визначається за формулою: Цф = (Ц + Тпер + М)  × 1,2, де:, Цпроп = (Ц_прогн.рдн + Тпер + М) × Vплан × 1,2, де:, Ціна переможця = (Ц_з  прогн.рдн  + Тпер  + M) × Vплан × 1,2, 1 дія. Ціна переможця = (Ц_прогн.рдн  + Тпер + M) × Vплан × 1,2, 2 дія. (Ц_прогн.рдн  + Тпер  + M) × Vплан × 1,2 = Ціна переможця, 3 дія. (Ц_прогн.рдн   + Тпер  +  M ) × Vплан = Ціна переможця /1,2, 4 дія. (Ц_прогн.рдн   + Тпер  +  M ) × Vплан = Ціна переможця (без ПДВ), 5 дія (Ц_прогн.рдн   + Тпер   +  M ) =Ціна переможця / Vплан (без ПДВ)., 6 дія. Ц_прогн.рдн   + Тпер   +  M  =Ціна переможця  (без ПДВ, без обсягу), 7 дія. M  = Ціна переможця  (без ПДВ, без обсягу) - Ц_  прогн.рдн – Тпер  , 8 дія. M = торговельна надбавка / знижка переможця (вартість послуг постачальника)</t>
  </si>
  <si>
    <t>Фактична ціна за 1 кВт⋅год електричної енергії (Цф) на момент укладення Договору визначається шляхом ділення кінцевої цінової пропозиції учасника-переможця (Постачальника) за результатами проведення процедури закупівлі на загальний обсяг закупівлі та становить ___________ (грн з ПДВ) та складається із таких складових:
 ●	Цсз =  _______ (грн за 1 кВт⋅год без ПДВ) — середньозважена ціна на ринку «на добу наперед», 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 oree.</t>
  </si>
  <si>
    <t>Федірчик Оксана Василівна</t>
  </si>
  <si>
    <t>Фонд комунального майна Вишгородської міської ради</t>
  </si>
  <si>
    <t>Формула: Ц = Ц1+Ц2 + Ц3, де:, Ц1(Цзак/Црдн/вдр) = Закупівельна ціна електричної енергії / середньо закупівельна ціна електричної енергії на ринку «на добу наперед» за розрахунковий період-повний календарний місяць згідно з інформацією, оприлюдненою Оператором ринку електричної енергії на сайті https://www.oree.com.ua/, грн за 1 кВт*год без ПДВ, Ц2 (Цперед/Тперед) =ціна (тариф) на передачу електричної енергії (грн. кВт/год),</t>
  </si>
  <si>
    <t>Фука Ельзара Рустемівна</t>
  </si>
  <si>
    <t>ХАРКІВСЬКИЙ АПЕЛЯЦІЙНИЙ СУД</t>
  </si>
  <si>
    <t>Харків</t>
  </si>
  <si>
    <t>Харківська область</t>
  </si>
  <si>
    <t>Херсонська область</t>
  </si>
  <si>
    <t>Хмельницька область</t>
  </si>
  <si>
    <t>Хмельницький спортивний ліцей</t>
  </si>
  <si>
    <t xml:space="preserve">Хмільницький р-н, місто Хмільник </t>
  </si>
  <si>
    <t>Хуст</t>
  </si>
  <si>
    <t>Ц  = (Црдн  + Тпер +  Тпост)*1,2,, Ц = (Црдн + Тпер + Тпост)*1,2., Середньозважена ціна на РДН за відповідний розрахунковий період Црдн =______ грн./кВт.год. без ПДВ;</t>
  </si>
  <si>
    <t>Ц = ( СРДН + Тосп + М) * 1,2, де:</t>
  </si>
  <si>
    <t>Ц = ( Ца + Тосп + Впост) * 1,2, де:
 Ца –  середньозважена ціна купівлі-продажу електричної енергії за результатами торгів на ринку «на добу наперед» за розрахунковий період —  повний календарний місяць або відповідний період в разі не повного місяця постачання, згідно з інформацією, оприлюдненою Оператором ринку електричної енергії на сайті https://www. oree.</t>
  </si>
  <si>
    <t>Ц = ( Ца + Тосп + Впост) * 1,2, де:, Ц =  ((Ца * 1,05 ) +  Тосп  +  Впост) ‧ 1,2, де</t>
  </si>
  <si>
    <t>Ц = ((К +Ца) + Тосп) * 1,2, де, К = Ца* % коливання/ 100.</t>
  </si>
  <si>
    <t>Ц = (К * Ца + Тосп  + Впост) * 1,2, де:, К = Цпсз / Ц0сз, де:, Ца =     _______ грн за 1 кВт*год без ПДВ;, Тосп = _______ грн за 1 кВт*год без ПДВ;, Впост = _______ грн за 1 кВт*год без ПДВ;</t>
  </si>
  <si>
    <t>Ц = (К * Ца + Тосп + *Тоср + Впост) * 1,2, де:, К = Цпсз / Ц 0 сз, де:, Ца = _______ грн за 1 кВт*год без ПДВ;, Тосп = _______ грн за 1 кВт*год без ПДВ, що діє(яла) на день кінцевого терміну подання тендерної пропозиції;, *Тоср= _______ грн за 1 кВт*год без ПДВ, що діє(яла) на день кінцевого терміну подання тендерної пропозиції;, Впост = _______ грн за 1 кВт*год без ПДВ;</t>
  </si>
  <si>
    <t>Ц = (К * Ца + Тосп + *Тоср + Впост) * 1,2, де:, К = Цпсз / Ц0сз, де:, Ца =     _______ грн за 1 кВт*год без ПДВ;, Тосп = _______ грн за 1 кВт*год без ПДВ ;, Впост = _______ грн за 1 кВт*год без ПДВ;</t>
  </si>
  <si>
    <t>Ц = (К * Ца + Тосп + *Тоср + Впост) * 1,2, де:, К = Цпсз / Ц0сз, де:, Ца =     _______ грн за 1 кВт*год без ПДВ;, Тосп = _______ грн за 1 кВт*год без ПДВ, що діє(яла) на день кінцевого терміну подання тендерної пропозиції;, *Тоср= _______ грн за 1 кВт*год без ПДВ, що діє(яла) на день кінцевого терміну подання тендерної пропозиції;, Впост = _______ грн за 1 кВт*год без ПДВ;</t>
  </si>
  <si>
    <t>Ц = (К * Ца + Тосп + + Впост) * 1,2, де:, К = Цпсз / Ц 0 сз, де:, Ца = _______ грн за 1 кВт*год без ПДВ;, Тосп = _______ грн за 1 кВт*год без ПДВ, що діє(яла) на день кінцевого терміну, Впост = _______ грн за 1 кВт*год без ПДВ;</t>
  </si>
  <si>
    <t>Ц = (К * Ца + Тосп + Впост) * 1,2, де:, К = Цпсз / Ц0сз, де:, Ца =     _____ грн за 1 кВт*год без ПДВ;, Тосп = _____ грн за 1 кВт*год без ПДВ;, Впост = ________ грн за 1 кВт*год без ПДВ;</t>
  </si>
  <si>
    <t>Ц = (К * Ца + Тосп + Впост) * 1,2, де:, К = Цпсз / Ц0сз, де:, Ца =     _______ грн за 1 кВт*год без ПДВ;, Тосп = _______ грн за 1 кВт*год без ПДВ, Впост = _______ грн за 1 кВт*год без ПДВ;</t>
  </si>
  <si>
    <t>Ц = (К * Ца + Тосп + Впост) * 1,2, де:, К = Цпсз / Ц0сз, де:, Ца = _______ грн за 1 кВт*год без ПДВ;, Тосп = _______ грн за 1 кВт*год без ПДВ, що діє(яла) на день кінцевого терміну подання тендерної пропозиції/пропозиції;, Впост = _______ грн за 1 кВт*год без ПДВ;, Ц = (К * Ца + Тосп  + Впост) * 1,2, де:, Ца =     _______ грн за 1 кВт*год без ПДВ;</t>
  </si>
  <si>
    <t>Ц = (К * Ца + Тосп + Впост) * 1,2, де:, К = Цпсз / Ц0сз, де:, Ца = _________ грн за 1 кВт*год без ПДВ;, Тосп = ________ грн за 1 кВт*год без ПДВ;, Впост = ___________грн за 1 кВт*год без ПДВ;</t>
  </si>
  <si>
    <t>Ц = (К * Ца + Тосп + М) * 1,2, де:, К = Цпсз / Ц0сз, де:, Ца =     _______ грн за 1 кВт*год без ПДВ;, Тосп = _______ грн за 1 кВт*год без ПДВ ;, Впост = _______ грн за 1 кВт*год без ПДВ ;</t>
  </si>
  <si>
    <t>Ц = (К * Ца + Тосп + Тоср) * 1,2, де, К = Цпсз / Ц0сз, де, Цпсз = (Цпсз.рдн * ЕЕпсз.рдн + Цпсз.вдр * ЕЕпсз.вдр) / (ЕЕпсз.рдн + ЕЕпсз.вдр), де, Ц0сз = (Ц0сз.рдн * ЕЕ0сз.рдн + Ц0сз.вдр * ЕЕ0сз.вдр) / (ЕЕ0сз.рдн + ЕЕ0сз.вдр), де, Цнов = (Кзмін * Ца + Тосп + Тоср) * 1,2, де:, Кзмін = Цсз2 / Цсз1, де:</t>
  </si>
  <si>
    <t>Ц = (К * Ца + Тосп +Тоср+ М) * 1,2, де:, К = Цпсз / Ц0сз, де:, Ца =     __________ грн за 1 кВт*год без ПДВ;, Тосп = _______  грн за 1 кВт*год без ПДВ ;, Тоср =_________ грн за 1 кВт*год без ПДВ ;, М = ________ грн за 1 кВт*год без ПДВ ;</t>
  </si>
  <si>
    <t xml:space="preserve">Ц = (К * Ца + Тосп) * 1,2, де , К = Цпсз / Ц0сз, де , Цпсз = (Цпсз.рдн * ЕЕпсз.рдн + Цпсз.вдр * ЕЕпсз.вдр) / (ЕЕпсз.рдн + ЕЕпсз.вдр), де , Ц0сз = (Ц0сз.рдн * ЕЕ0сз.рдн + Ц0сз.вдр * ЕЕ0сз.вдр) / (ЕЕ0сз.рдн + ЕЕ0сз.вдр), де , Цнов = (Кзмін * Ца + Тосп) * 1,2, де: , Кзмін = Цсз2 / Цсз1, де: </t>
  </si>
  <si>
    <t>Ц = (К * Ца + Тосп) * 1,2, де, К = Цпсз / Ц0сз, де, Цнов = (Кзмін * Ца + Тосп) * 1,2, де:, Кзмін = Цсз2 / Цсз1, де:</t>
  </si>
  <si>
    <t>Ц = (К * Ца + Тосп) * 1,2, де, К = Цпсз / Ц0сз, де, Цпсз = (Цпсз.рдн * ЕЕпсз.рдн + Цпсз.вдр * ЕЕпсз.вдр) / (ЕЕпсз.рдн + ЕЕпсз.вдр), де, Ц0сз = (Ц0сз.рдн * ЕЕ0сз.рдн + Ц0сз.вдр * ЕЕ0сз.вдр) / (ЕЕ0сз.рдн + ЕЕ0сз.вдр), де, Цнов = (Кзмін * Ца + Тосп) * 1,2, де:, Кзмін = Цсз2 / Цсз1, де:</t>
  </si>
  <si>
    <t>Ц = (К * Ца + Тосп+ Троз) * 1,2, де, К = Цпсз / Ц0сз, де, Цнов = (Кзмін * Ца + Тосп+ Троз) * 1,2, де:, Кзмін = Цсз2 / Цсз1, де:</t>
  </si>
  <si>
    <t>Ц = (К * Ца + Тосп+Тоср) * 1,2, де, К = Цпсз / Ц0сз, де, Цпсз = (Цпсз.рдн * ЕЕпсз.рдн + Цпсз.вдр * ЕЕпсз.вдр) / (ЕЕпсз.рдн + ЕЕпсз.вдр), де, Ц0сз = (Ц0сз.рдн * ЕЕ0сз.рдн + Ц0сз.вдр * ЕЕ0сз.вдр) / (ЕЕ0сз.рдн + ЕЕ0сз.вдр), де, Цнов = (Кзмін * Ца + Тосп+Тоср) * 1,2, де:, Кзмін = Цсз2 / Цсз1, де:</t>
  </si>
  <si>
    <t>Ц = (К * Ца + Тпер. + Впосл.) * 1,2, де:, К = Цпсз / Ц0сз, де:, Ца = ________ грн за 1 кВт*год без ПДВ;, Тпер. = 0,68623 грн за 1 кВт*год без ПДВ;, Впосл. = _______ грн за 1 кВт*год без ПДВ;, Цпрогн. = Црдн. x Ік.;, Ік = Црдн 2 / Црдн 1, Замовник визначає вартість послуг Постачальника (Впосл.), запропоновану переможцем відбору, за формулою:  Впосл. =  Р / Niплан / 1,2  - Цпрогн. - Тпер.</t>
  </si>
  <si>
    <t>Ц = (К * Цп + Тпер + Трозп + Впосл)* 1,2, К= Цсер/Цп,, Цнов = (Кзмін * Ца + Тосп) * 1,2, де:, Кзмін = Цсз2 / Цсз1, де:</t>
  </si>
  <si>
    <t>Ц = (К * Црдн + Тпп) * 1,2, де, Цн = (Ц+Тпер)*1,2,   з ПДВ,    де,, Цн = (К * Црдн + Тпп) * 1,2, де</t>
  </si>
  <si>
    <t>Ц = (К · Ца + Тосп + *Тоср + Впост) · 1,2, де:, К = Цпсз / Ц0сз, де:, Ца =     _______________ грн за 1 кВт·год без ПДВ;, Тосп = ______________ грн за 1 кВт·год без ПДВ, затверджений постановою НКРЕКП від ______________№ ____________ ., *Тоср= _________ грн за 1 кВт·год без ПДВ, затверджений постановою НКРЕКП від ______________№ ____________ ., Впост = ____________ грн за 1 кВт·год без ПДВ;, Ц = (К * Ца + Тосп + *Тоср + Впост) * 1,2Цф, Ц =_____________</t>
  </si>
  <si>
    <t>Ц = (К × Ца + Тпер. + Впосл.) × 1,2, де:, К =  / Ц0сз, де:, Ц = (К × Ца + Тпер. + Тнов.рег. + Впосл.) × 1,2, де, Ца = ________ грн за 1 кВт*год без ПДВ;, Тпер. = _______ грн за 1 кВт*год без ПДВ;, Впосл. = _______ грн за 1 кВт*год без ПДВ;, Ца = Цпроп./1,2 - Тпер. - Впосл., де:, На момент укладання Договору Ца = Цпрогн. (яка визначена відповідно до Умов розрахунку Постачальником ціни його пропозиції)., Цпрогн. = Црдн × Ік;, Ік = Црдн 2 / Црдн 1, Замовник визначає вартість послуг Постачальника (Впосл.), запропоновану переможцем відбору, за формулою:  Впосл. =  Р / Niплан / 1,2  - Цпрогн. - Тпер.</t>
  </si>
  <si>
    <t>Ц = (К ‧ Ца + Тосп + Тоср + Впост) ‧ 1,2, де, К = Цпсз / Ц0сз, де, Цпсз = Цсз.рдн, де, Ц0сз = Ц0сз.рдн,, Ц = (К ‧ Ца + Тосп + Тоср + Впост) ‧ 1,2 = ________ грн /кіловат-година з ПДВ.</t>
  </si>
  <si>
    <t>Ц = (СРДН + Т + Р + П)*ПДВ, де:</t>
  </si>
  <si>
    <t>Ц = (Цo + Тпер) + ПДВ, де:</t>
  </si>
  <si>
    <t>Ц = (ЦБсз.рдн + Тосп + Впост   + Кц) ‧ 1,2, де, Ц = (ЦБсз.рдн + Тосп +  Впост) ‧ 1,2, де, Цф грудня = ((Цсз *1,05) + Тосп + Впост) х 1,2, де:</t>
  </si>
  <si>
    <t>Ц = (ЦБсз.рдн + Тосп + Тоср + Впост) ‧ 1,2, де :, Ц = (ЦПсз.рдн + Тосп + Тоср + Впост) ‧ 1,2, де:, Ц = ((Цпсз.рдн *1,05)+ Тосп + Тоср + Впост) ‧ 1,2, де</t>
  </si>
  <si>
    <t>Ц = (Ца + Тосп + Впост) * 1,2, де:, Ца =     _______ грн за 1 кВт*год без ПДВ;, Тосп = _______ грн за 1 кВт*год без ПДВ ;, Впост = _______ грн за 1 кВт*год без ПДВ;</t>
  </si>
  <si>
    <t>Ц = (Ца + Тосп+Тоср + Впост) * 1,2, де:</t>
  </si>
  <si>
    <t>Ц = (Ца + Тосп+Тоср + Впост) * 1,2, де:
 Ца –  середньозважена ціна купівлі-продажу електричної енергії за результатами торгів на ринку «на добу наперед» за розрахунковий період —  повний календарний місяць або відповідний період в разі не повного місяця постачання, згідно з інформацією, оприлюдненою Оператором ринку електричної енергії на сайті https://www. oree.</t>
  </si>
  <si>
    <t>Ц = (Цп + Тпер + Впост)* 1,2, Ц = (К * Цп + Тпер + Впост) * 1,2, К = Цпсз / Ц0сз, де:</t>
  </si>
  <si>
    <t>Ц = (Цпсз.рдн + Тосп + Впост) ‧ 1,2, де, Ц0сз.рдн = 6,3957 грн/кіловат-година без ПДВ, Ц = (6,3957+ 0,68623 + ____) ‧ 1,2 =________ грн/кіловат-година з ПДВ.</t>
  </si>
  <si>
    <t>Ц = (Цсз (місяця) + Тосп + Впост) ‧ 1,2, де, Ц грудня= (Цсз * К + Тосп + Впост) ‧ 1,2, де:</t>
  </si>
  <si>
    <t>Ц = (Цсз (місяця) + Тосп + Впост) ‧ 1,2, де, Ц грудня= (Цсз + Тосп + Впост) ‧ 1,2, де</t>
  </si>
  <si>
    <t>Ц = ____________ грн без ПДВ, ПДВ ____________ грн, разом з ПДВ ____________ грн (___________________________ грн _____ коп) та складається з:, Цф = (Цсз + Тосп + Впост) х 1,2, де:</t>
  </si>
  <si>
    <t>Ц = СРДН + Т + Р+ П, де:</t>
  </si>
  <si>
    <t>Ц = СРДН + Т + Р+П, де:, Ц = СРДН А + Т + Р+П, де:</t>
  </si>
  <si>
    <t>Ц = СРДН + Т +Р + П, де:, Ц = СРДН + Т + Р + П, де:</t>
  </si>
  <si>
    <t>Ц = Срдн + Т + Тоср+ П, де</t>
  </si>
  <si>
    <t>Ц = Срдн + Т+ П, де:</t>
  </si>
  <si>
    <t>Ц = Ц е/е + Т послуги передачі + Т постач, де, Ц е/е = 6,80626грн/ кВт*год, без ПДВ (середньозважена ціна на ринку «на добу наперед», у торговій зоні «ОЕС України», за період з 01 по 24 листопада 2025 року (включно), що формується оператором ринку та публікується на його офіційному веб-сайті https://www.oree.com.ua/) за відповідний розрахунковий період, грн/ кВт*год, без ПДВ);, Т послуги передачі = 0,68623 грн/ кВт*год, без ПДВ згідно із Постановою НКРЕКП від 19.12.2024, Т постач = _______  грн/ кВт*год, без ПДВ (може бути величиною від’ємною, визначається шляхом розрахунку: Т постач = Ц – Ц е/е - Т послуги передачі)</t>
  </si>
  <si>
    <t>Ц = Ц е/е + Т послуги передачі + Т постач, де, Ц е/е = ________ грн/ кВт*год, без ПДВ (середньозважена ціна на РДН, за останній повний календарниймісяць що передує даті оголошення закупівлі (жовтень 2025р.                             6,39570_грн/кВт*год.),  згідно офіційних даних, розміщених на офіційному веб-сайті Оператора ринку https://www.oree.com.ua/);, Т послуги передачі= 0,68623 грн/кВт*год, без ПДВ згідно із Постановою НКРЕКП від 19.12.2024 №2200;, Т постач = _______  грн/ кВт*год, без ПДВ.</t>
  </si>
  <si>
    <t>Ц = Ц е/е + Т послуги передачі + Т постач, де, Ц е/е = ________ грн/ кВт*год, без ПДВ (середньозважена ціна на РДН, за останній попередній повний календарний місяць, доступний на день оголошення закупівлі згідно офіційних даних, розміщених на офіційному веб-сайті Оператора ринку https://www.oree.com.ua/);, Т послуги передачі = _______грн/ кВт*год, без ПДВ згідно із Постановою НКРЕКП (яка встановлена на відповідний розрахунковий період),, Т постач = _______  грн/ кВт*год, без ПДВ (може бути величиною від’ємною, визначається шляхом розрахунку: Т постач = Ц – Ц е/е - Т послуги передачі)</t>
  </si>
  <si>
    <t>Ц = Ц е/е + Т послуги передачі + Т постач, де, Ц е/е = ________ грн/ кВт*год, без ПДВ (середньозважена ціна на РДН, за повний календарний місяць, доступний на день оголошення закупівлі згідно офіційних даних, розміщених на офіційному веб-сайті Оператора ринку https://www.oree.com.ua/);, Т послуги передачі = 0,52857 грн/ кВт*год, без ПДВ згідно із Постановою НКРЕКП від 09.12.2023 №2322;, Т постач = _______  грн/ кВт*год, без ПДВ (може бути величиною від’ємною, визначається шляхом розрахунку: Т постач = Ц – Ц е/е - Т послуги передачі)</t>
  </si>
  <si>
    <t>Ц = Црдн + Тпост + Тпер + Р де,</t>
  </si>
  <si>
    <t>Ц = СРДН + Т + Р+ П, де:, Ц = СРДН А + Т + Р + П, де:</t>
  </si>
  <si>
    <t>Ц прoп = ( Тoсп + Псзц +  М) * 1,2, де:, Ц = (К * Ца + Тoсп + М) * 1,2, де:, К = Цпсз / Ц0сз, де:, Ца =     _______ грн за 1 кВт*гoд без ПДВ;, Тoсп = _______ грн за 1 кВт*гoд без ПДВ ;, М  = _______ грн за 1 кВт*гoд без ПДВ ;</t>
  </si>
  <si>
    <t>Ц прoп = ( Тoсп + Псзц +  М) * 1,2, де:, Ц = (К * Ца + Тосп + М) * 1,2, де:, К = Цпсз / Ц0сз, де:, Ца =     _______ грн за 1 кВт*год без ПДВ;, Тосп = _______ грн за 1 кВт*год без ПДВ ;, Впост = _______ грн за 1 кВт*год без ПДВ ;</t>
  </si>
  <si>
    <t>Ц ф = (Ц постач + Т послуги передачі + Т постач) * 1,2, де</t>
  </si>
  <si>
    <t>Ц факт = (Црдн факт + Тпер + М)*1,2,</t>
  </si>
  <si>
    <t>Ц факт = (Црдн факт + Тпер + М)*1,2,, Цпроп = (Ц_прогн.рдн + Тпер + М) × Vплан × 1,2, де:, Ціна переможця = (Ц_з  прогн.рдн  + Тпер  + M) × Vплан × 1,2, 1 дія. Ціна переможця = (Ц_прогн.рдн  + Тпер + M) × Vплан × 1,2, 2 дія. (Ц_прогн.рдн  + Тпер  + M) × Vплан × 1,2 = Ціна переможця, 3 дія. (Ц_прогн.рдн   + Тпер  +  M ) × Vплан = Ціна переможця /1,2, 4 дія. (Ц_прогн.рдн   + Тпер  +  M ) × Vплан = Ціна переможця (без ПДВ), 5 дія (Ц_прогн.рдн   + Тпер   +  M ) =Ціна переможця / Vплан (без ПДВ)., 6 дія. Ц_прогн.рдн   + Тпер   +  M  =Ціна переможця  (без ПДВ, без обсягу), 7 дія. M  = Ціна переможця  (без ПДВ, без обсягу) - Ц_  прогн.рдн – Тпер  , 8 дія. M = торговельна надбавка / знижка переможця (вартість послуг постачальника)</t>
  </si>
  <si>
    <t>Ц факт = (Црдн факт + Тпер + Троз + М)*1,2,, Ц факт грудня = (Цсз + Тпер+ Трозп + М) х 1,2, де:, Цпроп = (Ц_прогн.рдн + Тпер + Трозп + М) × Vплан × 1,2, де:</t>
  </si>
  <si>
    <t>Ц(нова) = Ц – Т + Тз + ПДВ,, Ц = (К ‧ Ца + Тосп  + Впост) ‧ 1,2, де, К = Цпсз / Ц0сз, де, Ца =     _______ грн за 1 кВт*год без ПДВ, Тосп = _______ грн за 1 кВт*год без ПДВ, Впост = _______ грн за 1 кВт*год без ПДВ, Р = Niплан * (Цпрогн. + Тосп + Впост) * 1,2, грн з ПДВ де:</t>
  </si>
  <si>
    <t>Ц0сз – минула середньозважена ціна на РДН в торговій зоні «ОЕС України» зазначена на офіційному веб-сайті АТ «ОПЕРАТОР РИНКУ» за повний календарний місяць за який  вносилися останні зміни ціни за одиницю електричної енергії, а для першої зміни ціни  - ________(зазначається при укладанні Договору),, грн. /кВт.</t>
  </si>
  <si>
    <t>Ц0сз – минула середньозважена ціна на РДН в торговій зоні «ОЕС України» зазначена на офіційному веб-сайті АТ «ОПЕРАТОР РИНКУ» за повний календарний місяць за який  вносилися останні зміни ціни за одиницю електричної енергії, а для першої зміни ціни - за повний календарний місяць на дату оголошення процедури закупівлі (січень2025р. ), 5,81756 грн.</t>
  </si>
  <si>
    <t>Ц0сз – минула середньозважена ціна на РДН в торговій зоні «ОЕС України» зазначена на офіційному веб-сайті АТ «ОПЕРАТОР РИНКУ» за повний календарний місяць, що передує розрахунковому, грн/кВт/год без ПДВ.  Для першої зміни ціни Ц0сз - середньозважена ціна на РДН в торговій зоні «ОЕС України» за період з 01.</t>
  </si>
  <si>
    <t>Ц0сз – минула середньозважена ціна на РДН в торговій зоні «ОЕС України» зазначена на офіційному веб-сайті АТ «ОПЕРАТОР РИНКУ» за повний календарний місяць, що передує розрахунковому, для зміни за перший розрахунковий період – 01 листопада 2025р. - 20 листопада 2025р.</t>
  </si>
  <si>
    <t>Ц0сз– середньозважена ціна електричної енергії за 1 кВт*год без ПДВ на ринку «на добу наперед» за повний календарний місяць, в якому відбулася попередня зміна ціни.  Для першої зміни ціни, базовим місяцем, для визначення Ц0сз, в розумінні даного Договору, є перший місяць постачання Товару, грн/кіловат-година без ПДВ, опублікована на сайті Оператора ринку (https://www.</t>
  </si>
  <si>
    <t>Ц= (К * Ца + Тосп) * 1,2, де, К=Цпсз / Ц0сз, де, Цпсз = (Цпсз.рдн * ЕЕпсз.рдн + Цпсз.вдр * ЕЕпсз.вдр) / (ЕЕпсз.рдн + ЕЕпсз.вдр), де, Ц0сз = (Ц0сз.рдн * ЕЕ0сз.рдн + Ц0сз.вдр * ЕЕ0сз.вдр) / (ЕЕ0сз.рдн + ЕЕ0сз.вдр), де, Цнов = (Кзмін * Ца + Тосп) * 1,2, де:, Кзмін = Цсз2 / Цсз1, де:</t>
  </si>
  <si>
    <t xml:space="preserve">Ц= (Ц факт * (1+К/100)) + М +Тпер) * 1,2 (грн.) з ПДВ, де , Ц факт = _________ грн за 1 кВт*год без ПДВ; ,  К= _______ ; ,  M = ______ грн. за 1 кВт*год без ПДВ; ,  Тпер. = _______ грн. за 1 кВт*год без ПДВ; ,  ПДВ = 20 %. , Р =  Niплан * (Цпрогн. + Тпост. + Тпер.) * 1,2, грн. з ПДВ де, </t>
  </si>
  <si>
    <t>Ц=(К • Цп + Тпер + Rрозп + Впост)∙1,2 де 1,2 - урахування ПДВ;, К= Цсер/Цп,, Цп = ________ грн без ПДВ;, Тпер = ________ грн без ПДВ,  встановлена відповідно до постанови НКРЕКП від __________ № ______;, Rрозп = ___________ грн без ПДВ, встановлена відповідно до постанови НКРЕКП від __________ № ______;, Впост = _____ грн без ПДВ., Цнова = Ц + Впост - Т + Тз - R + R3 + ПДВ ,</t>
  </si>
  <si>
    <t>Ц=(К • Цп + Тпер + Впост)∙1,2 де 1,2 - урахування ПДВ;, К= Цсер/Цп,, Цп = ________ грн без ПДВ;, Тпер = ________ грн без ПДВ,  встановлена відповідно до постанови НКРЕКП від __________ № ______;, Впост = _____ грн без ПДВ., Цнова = Ц + Впост - Т + Тз + ПДВ ,</t>
  </si>
  <si>
    <t>Ц_з прогн. рдн  – прогнозована ціна на ринку “на добу наперед”, яка для даної закупівлі становить  ________ грн/кВт⋅год без ПДВ (визначена замовником як середньозважена ціна на ринку “на добу наперед” за повний останній календарний місяць, що передує даті оголошення процедури закупівлі, за даними АТ “Оператор ринку”, розміщеними на його вебсайті: www. oree.</t>
  </si>
  <si>
    <t>ЦБ = (ЦБсз.рдн + Тосп + Впост) ‧ 1,2 = (_______ + ________ + __________) ‧ 1,2 = ______________грн/кіловат-година, де, Ц = (Цпсз.рдн + Тосп + Впост) ‧ 1,2, де, Ц = ((Цпсз.рдн *1,05)+ Тосп + Впост) ‧ 1,2, де</t>
  </si>
  <si>
    <t>ЦБсз. рдн – базова середньозважена ціна закупівлі одиниці Товару за результатами торгів на ринку електричної енергії «на добу наперед» за повний календарний місяць, що передує місяцю, в якому подається пропозиція, грн.  за 1 кВт*год без ПДВ;</t>
  </si>
  <si>
    <t>ЦБсз. рдн – поточна середньозважена ціна закупівлі одиниці Товару за результатами торгів на ринку електричної енергії «на добу наперед» за повний  календарний місяць, за який здійснюється розрахунок, грн/кіловат-година без ПДВ визначається на підставі відповідних аналітичних матеріалів з електронної сторінки в мережі Інтернет Державного підприємства «Оператор ринку» (https://www. oree.</t>
  </si>
  <si>
    <t xml:space="preserve">ЦЕНТР КУЛЬТУРИ І ДОЗВІЛЛЯ "ПАЛАЦ ЗОРЯ" ЗОРЯНСЬКОЇ СІЛЬСЬКОЇ РАДИ РІВНЕНСЬКОГО РАЙОНУ РІВНЕНСЬКОЇ ОБЛАСТІ </t>
  </si>
  <si>
    <t>ЦЕНТР НАДАННЯ СОЦІАЛЬНИХ ПОСЛУГ ХУСТСЬКОЇ МІСЬКОЇ РАДИ</t>
  </si>
  <si>
    <t>ЦЕНТРАЛЬНА ПОЛІКЛІНІКА МІНІСТЕРСТВА ВНУТРІШНІХ СПРАВ УКРАЇНИ</t>
  </si>
  <si>
    <t>ЦЕНТРАЛЬНИЙ РЕГІОНАЛЬНИЙ ЦЕНТР СТРАХОВОГО ФОНДУ ДОКУМЕНТАЦІЇ</t>
  </si>
  <si>
    <t>ЦПф = (К * РОЦбаз + Т + М) *1,2, К = РДНпот / РДНбаз, де, Середньозважена ціна на РДН за відповідний розрахунковий період =______, Розрахункова оптова ціна = _______</t>
  </si>
  <si>
    <t>Ца – це первинна ціна, яку пропонує постачальник, при подачі тендерної пропозиції, а у разі проведення аукціону — ціна за результатом аукціону, грн за 1 кВт*год без ПДВ.  У подальшому — ціна, яка буде змінюватись, враховуючи середньозважену ціну електричної енергії за результатами торгів на ринку «на добу наперед» за повний календарний місяць (без ПДВ);
 Тосп – ціна (тариф) послуг оператора системи передачі, яка встановлена Регулятором на відповідний розрахунковий період), грн за 1 кВт*год без ПДВ;</t>
  </si>
  <si>
    <t>Ца – це первинна ціна, яку пропонує постачальник, при подачі тендерної пропозиції, а у разі проведення аукціону — ціна за результатом аукціону, яка є актуальною на день укладення Договору, _______ грн за 1 кВт·год без ПДВ.  У подальшому — ціна, яка буде змінюватись, враховуючи середньозважену ціну електричної енергії за результатами торгів на ринку «на добу наперед» за повний календарний місяць (без ПДВ).</t>
  </si>
  <si>
    <t>Ца – це первинна ціна, яку пропонує постачальник, при подачі тендерної пропозиції, а у разі проведення аукціону — ціна за результатом аукціону, яка є актуальною на день укладення Договору, грн за 1 кВт*год без ПДВ.  У подальшому — ціна з дати останньої додаткової угоди до цього Договору, яка буде змінюватись, враховуючи середньозважену ціну електричної енергії за результатами торгів на ринку «на добу наперед» за повний календарний місяць без ПДВ;
 Тосп – ціна (тариф) послуг оператора системи передачі, яка встановлена Регулятором на відповідний розрахунковий період, грн за 1 кВт*год без ПДВ;</t>
  </si>
  <si>
    <t>Ца – це первинна ціна, яку пропонує постачальник, при подачі тендерної пропозиції, а у разі проведення аукціону — ціна за результатом аукціону, яка є актуальною на день укладення Договору, грн за 1 кВт*год без ПДВ.  У подальшому — ціна, яка буде змінюватись, враховуючи середньозважену ціну електричної енергії за результатами торгів на ринку «на добу наперед» за повний календарний місяць (без ПДВ).</t>
  </si>
  <si>
    <t>Цбсз на розрахунковий період грудень 20   року для умов цього Договору визначається як середньозважена ціна електричної енергії за результатами торгів на ринку «на добу наперед» за 20 днів грудня 20__ року (з 01 по 20 грудня включно), грн за 1 кВт*год без ПДВ;
 Ц0сз – середньозважена ціна електричної енергії за результатами торгів на ринку «на добу наперед» за повний останній календарний місяць, доступна на момент оголошення цього запиту пропозицій постачальників — при визначенні ціни за перший місяць постачання, у подальшому — за місяць, що передує розрахунковому, згідно з інформацією, оприлюдненою АТ «Оператор ринку» на сайті https://www. oree.</t>
  </si>
  <si>
    <t>Цее = ((Ц х К + Тпер +Тпост) х 1,2, де:, К (коефіцієнт)  = Цпсз /Ц0сз, де:, Р =  Ni план * (Ц прогн. + Т пост. + Т пер.) * 1,2, грн з ПДВ де,</t>
  </si>
  <si>
    <t>Цей показник не може бути від’ємним. Зазначення від’ємного значення «Впост» вважатиметься письмовою відмовою від укладення договору на умовах, визначених Замовником у запиті пропозицій постачальників (зокрема в Проєкті Договору).</t>
  </si>
  <si>
    <t>Цел.ен = (ЦРДН + Тпост + ТОСП )* 1,2 (ПДВ), Для цілей розрахунку ціни за одиницю товару (тарифу) Замовник встановлює базовий рівень РДН = (значення) грн/кВт·год (з урахуванням зазначеного 10 % коливання)., ОВ = (Црдн + Тпер + V) × Wплан × 1,2,</t>
  </si>
  <si>
    <t>Центр соціально-психологічної реабілітації дітей "Родинний затишок" Славутицької міської ради Вишгородського району Київської області</t>
  </si>
  <si>
    <t>Цм = (Ц0 * (Цm / Цo) * (1+М/100)+ Тпер) + ПДВ, де, Цм = (Ц0 * (1+М/100)+ Тпер) + ПДВ, де</t>
  </si>
  <si>
    <t>Цм = (Цm + Тпер + М) * ПДВ, де, Цф = (Ц_з прогн.рдн + Тпер + М) × Wплан × Р, де:, Ціна переможця = (Ц_з  прогн.рдн  + Тпер  + М) × Wплан × Р, 1 дія. Ціна переможця = (Ц_з  прогн.рдн  + Тпер + М) × Wплан × Р, 2 дія. (Ц_з  прогн.рдн  + Тпер  + М) × Wплан × Р = Ціна переможця, 3 дія. (Ц_з  прогн.рдн   + Тпер  +  М ) × Wплан = Ціна переможця / Р, 4 дія. (Ц_з  прогн.рдн   + Тпер  +  М ) × Wплан = Ціна переможця (без ПДВ), 5 дія (Ц_з  прогн.рдн   + Тпер   +  М ) =Ціна переможця / Wплан (без ПДВ)., 6 дія. Ц_з  прогн.рдн   + Тпер   +  М  =Ціна переможця  (без ПДВ, без обсягу), 7 дія. М  = Ціна переможця  (без ПДВ, без обсягу) - Ц_з  прогн.рдн – Тпер  , 8 дія. М = торговельна надбавка / знижка переможця</t>
  </si>
  <si>
    <t>Цн = ((Ц х К + Тпер) х 1,2, де:, К = Цпсз /Ц0сз, де:, R =  Ц * Ni , Р =  Ni план * (Цпрогн. + Тпост. + Тпер.) * 1,2, грн з ПДВ де,</t>
  </si>
  <si>
    <t>Цн = ((Ц х К + Тпер) х 1,2, де:, К = Цпсз /Ц0сз, де:, Розрахунок ціни пропозиції Учасника (постачальника) повинен здійснюватися наступним чином: Р =  Niплан * (Цпрогн. + Тпост. + Тпер.) * 1,2, грн. з ПДВ де:, Р =  Niплан * (Цпрогн. + Тпост. + Тпер.) * 1,2, грн з ПДВ де,</t>
  </si>
  <si>
    <t>Цн=(((Цбаз-Т1-П)*Кц)+Т2+П)*1.2, Кц = ((Цсер.поточ – Цсер.баз) / Цсер.баз)+1</t>
  </si>
  <si>
    <t>Цн=Цп×К,, К=СРЦ(н) / СРЦ(п), де</t>
  </si>
  <si>
    <t>Цпроп = (Цплан*К +Тпер+ М)*1,2, де: , Цпроп = (Цплан*К +Тпер+ М)*1,2, де:, 5.2.1. Договірна ціна за одиницю Товару (далі - Договірна ціна за одиницю чи Цпроп) є ціною одиниці Товару, що включає в себе п’ять складових і розраховується Постачальником при поданні пропозиції за формулою Цпроп = (Цплан*К +Тпер+ М)*1,2, де: 1) «Цплан» - середньозважена ціна РДН, що встановлюється для підписання Договору на рівні середньозваженої ціни на РДН ОЕС за жовтень 2025 р., з обов’язковим урахуванням індикатора діапазону можливого коливання ціни в періоді постачання плюс десять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та 4) фіксована маржа Постачальника (М), яка вираховується, виходячи із розміру пропозиції постачальника згідно з п. 5.2.2. Договору та після розрахунку не може мати від’ємне значення.; 5)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 М, Цфакт = Цсз*К +Тпер+ М, де</t>
  </si>
  <si>
    <t>Цпроп = (Цплан*К +Тпер+ М)*1,2, де:, 5.2.1. Договірна ціна за одиницю Товару (далі - Договірна ціна за одиницю чи Цпроп) є ціною одиниці Товару, що включає в себе п’ять складових і розраховується Постачальником при поданні пропозиції за формулою Цпроп = (Цплан*К +Тпер+ М)*1,2, де: 1) «Цплан» - середньозважена ціна РДН, що встановлюється для підписання Договору на рівні середньозваженої ціни на РДН ОЕС за жовтень 2025 р., з обов’язковим урахуванням індикатора діапазону можливого коливання ціни в періоді постачання плюс десять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та 4) фіксована маржа Постачальника (М), яка вираховується, виходячи із розміру пропозиції постачальника згідно з п. 5.2.2. Договору та після розрахунку не може мати від’ємне значення.; 5)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 М, Цфакт = Цсз*К +Тпер+ М, де</t>
  </si>
  <si>
    <t>Цпроп = (Цплан*К +Тпер+ М)*1,2, де:, 5.2.1. Договірна ціна за одиницю Товару (далі - Договірна ціна за одиницю чи Цпроп) є ціною одиниці Товару, що включає в себе п’ять складових і розраховується Постачальником при поданні пропозиції за формулою Цпроп = (Цплан*К +Тпер+ М)*1,2, де: 1) «Цплан» - середньозважена ціна РДН, що встановлюється для підписання Договору на рівні середньозваженої ціни на РДН ОЕС за жовтень 2025 р., з обов’язковим урахуванням індикатора діапазону можливого коливання ціни в періоді постачання плюс шість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та 4) фіксована маржа Постачальника (М), яка вираховується, виходячи із розміру пропозиції постачальника згідно з п. 5.2.2. Договору та після розрахунку не може мати від’ємне значення.; 5)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 М, Цфакт = Цсз*К +Тпер+ М, де</t>
  </si>
  <si>
    <t>Цпроп = (Цплан*К +Тпер+ М)*1,2, де:, 5.2.1. Договірна ціна за одиницю Товару (далі - Договірна ціна за одиницю чи Цпроп) є ціною одиниці Товару, що включає в себе п’ять складових і розраховується Постачальником при поданні пропозиції за формулою Цпроп = (Цплан*К +Тпер+ М)*1,2, де: 1) «Цплан» - середньозважена ціна РДН, що встановлюється для підписання Договору на рівні середньозваженої ціни на РДН ОЕС за повний місяць перед оголошенням закупівлі, з обов’язковим урахуванням індикатора діапазону можливого коливання ціни в періоді проведення процедури закупівлі плюс десять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відповідний діючий тариф на передачу електричної енергії «Тпер» та 4) фіксована маржа Постачальника (М), яка вираховується, виходячи із розміру пропозиції постачальника згідно з п. 5.2.2. Договору та не може мати від’ємне значення.; 5)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 М, Цфакт = (Цсз*К +Тпер+ М)*1.2, де</t>
  </si>
  <si>
    <t>Цпроп = (Цплан*К +Тпер+Трозп+ М)*1,2, де:, 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1) «Цплан» - середньозважена ціна РДН, що встановлюється для підписання Договору на рівні середньозваженої ціни РДН за жовтень 2025 р., з обов’язковим урахуванням індикатора діапазону можливого коливання ціни в періоді постачання плюс шість відсотків, заокруглена до п’яти значущих знаків. Замовник (Споживач) встановлює величину цього індикатора однакову для всіх Учасників (Постачальників); 2) коефіцієнт «К», який враховує регульовані та фіксовані платежі, пов’язані з постачанням електричної енергії споживачу, операційні видатки, адміністративні видатки, постійні витрати постачальника на ринку електричної енергії, обслуговування і покриття небалансів електричної енергії (фіксована величина у розмірі 1,02); 3) тариф на передачу електричної енергії «Тпер», затверджений Постановою НКРЕКП від 19.12.2024р. № 2200 в розмірі 0,68623 грн. за кВт*год; 4) тариф на розподіл електричної енергії ОСР АТ «ПОЛТАВАОБЛЕНЕРГО» «Трозп», затверджений Постановою НКРЕКП від 26.08.2025р. № 1334 в розмірі 2,57803 грн. за кВт*год; 5)фіксована маржа Постачальника (М), яка вираховується, виходячи із розміру пропозиції постачальника згідно з п. 5.2.2. Договору та після проведення розрахунку не може мати від’ємне значення.; 6) 1,2 – математичне вираження ставки податку на додану вартість (ПДВ-20 %), 5.2.2. маржа Постачальника «М» вираховується, виходячи із розміру пропозиції Постачальника за формулою М = Цпроп/1,2 - Цплан*К – Тпер-Трозп,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 5.2.1. Договору., Цфакт = Цсз*К +Тпер+Трозп+М, Цфакт = Цсз*К +Тпер+Трозп+ М, де</t>
  </si>
  <si>
    <t>Цпроп = (Цплан*К +Тпер+Трозп+ М)*1,2, де:, 5.2.1. Договірна ціна за одиницю Товару (далі - Договірна ціна за одиницю чи Цпроп) є ціною одиниці Товару, що включає в себе шість складових і розраховується Постачальником при поданні пропозиції за формулою Цпроп = (Цплан*К +Тпер+ Трозп+ М)*1,2, де:, 5.2.2. маржа Постачальника «М» вираховується, виходячи із розміру пропозиції Постачальника за формулою М = Цпроп/1,2 - Цплан*К – Тпер-Трозп, де: 1) «Цпроп» - запропонований постачальником тариф на електроенергію, який вираховується як поділ вартості пропозиції Постачальника (Учасника) на очікуваний обсяг постачання електричної енергії згідно з п. 2.3. Договору, заокруглена до п’яти значущих знаків; інші складові даної формули – згідно п.5.2.1. Договору., Цфакт = Цсз*К +Тпер+Трозп+М, Цфакт = Цсз*К +Тпер+Трозп+ М, де</t>
  </si>
  <si>
    <t>Цпсз  за грудень:для визначення фактичної вартості електричної енергії за грудень 2025 року для розрахунку враховується (Цпсз *1,05)— середньозважена ціна за 20 днів грудня 2025 року, що розміщується на сайті АТ “оператор ринку”
 1,05-кефіціент можливого збільшення середньозваженої ціни закупівлі одиниці Товару за результтами торгів на ринку електричної енергії «на добу наперед» за повний календарний місяць (грудень);
 Ц0сз – поточна середньозважена ціна закупівлі одиниці Товару за результатами торгів на ринку «на добу наперед» за повний календарний місяць, доступна на момент кінцевого терміну подання тендерної пропозиції, в подальшому — за місяць, що передує розрахунковому, згідно з інформацією, оприлюдненою Оператором ринку електричної енергії на сайті https://www.</t>
  </si>
  <si>
    <t>Цпсз – поточна середньозважена ціна купівлі-продажу електричної енергії за результатами торгів на ринку «на добу наперед» за розрахунковий період (календарний місяць), грн за 1 кВт · год без ПДВ;
 Ц0сз – поточна середньозважена ціна закупівлі електричної енергії за 1 кВт · год без ПДВ за результатами торгів на ринку «на добу наперед» за повний, останній календарний місяць, доступна на момент кінцевого терміну подання тендерної пропозиції - при визначенні ціни за перший місяць постачання; у подальшому — за повний календарний місяць, що передує розрахунковому, згідно з інформацією, оприлюдненою Оператором ринку електричної енергії на сайті https://www. oree.</t>
  </si>
  <si>
    <t>Цпсз – поточна середньозважена ціна купівлі-продажу електричної енергії за результатами торгів на ринку «на добу наперед» за розрахунковий період — календарний місяць, грн за 1 кВт*год без ПДВ;
 Ц0сз – поточна середньозважена ціна закупівлі одиниці Товару за результатами торгів на ринку «на добу наперед» за повний календарний місяць, доступна на момент кінцевого терміну подання тендерної пропозиції, в подальшому — за місяць, що передує розрахунковому, згідно з інформацією, оприлюдненою Оператором ринку електричної енергії на сайті https://www. oree.</t>
  </si>
  <si>
    <t>Цпсз – поточна середньозважена ціна купівлі-продажу електричної енергії за результатами торгів на ринку «на добу наперед» за розрахунковий період — календарний місяць, грн за 1 кВт*год без ПДВ; Цпсз  за грудень:для визначення фактичної вартості електричної енергії за грудень 2025 року для розрахунку враховується (Цпсз *1,05)— середньозважена ціна за 10 днів грудня 2025 року, що розміщується на сайті АТ “оператор ринку”
 1,05-кефіціент можливого збільшення середньозваженої ціни закупівлі одиниці Товару за результтами торгів на ринку електричної енергії «на добу наперед» за повний календарний місяць (грудень);
 Ц0сз – поточна середньозважена ціна закупівлі одиниці Товару за результатами торгів на ринку «на добу наперед» за повний календарний місяць, доступна на момент кінцевого терміну подання тендерної пропозиції, в подальшому — за місяць, що передує розрахунковому, згідно з інформацією, оприлюдненою Оператором ринку електричної енергії на сайті https://www.</t>
  </si>
  <si>
    <t>Цпсз – поточна середньозважена ціна купівлі-продажу електричної енергії за результатами торгів на ринку «на добу наперед» за розрахунковий період — календарний місяць, грн за 1 кВт*год без ПДВ; Цпсз  за грудень:для визначення фактичної вартості електричної енергії за грудень 2025 року для розрахунку враховується (Цпсз *1,05)— середньозважена ціна за 20 днів грудня 2025 року, що розміщується на сайті АТ “оператор ринку”
 1,05-кефіціент можливого збільшення середньозваженої ціни закупівлі одиниці Товару за результами торгів на ринку електричної енергії «на добу наперед» за повний календарний місяць (грудень);
 Ц0сз – поточна середньозважена ціна закупівлі одиниці Товару за результатами торгів на ринку «на добу наперед» за повний календарний місяць, доступна на момент кінцевого терміну подання тендерної пропозиції, в подальшому — за місяць, що передує розрахунковому, згідно з інформацією, оприлюдненою Оператором ринку електричної енергії на сайті https://www.</t>
  </si>
  <si>
    <t>Црез = [Бр  + V + Пт] × 1,20, де:, Цф.  = (Ц_з прогн.рдн + Т_пер + V)×1,2 де ,, R =  Цф*W план де,, Ціна учасника грн = (Ц_з прогн.рдн + Т_пер + V) × Wплан × 1,2.</t>
  </si>
  <si>
    <t>Цсз =  6,39570визначена Постачальником як середньозважена ціна на ринку «на добу наперед» за повний останній календарний місяць (жовтень 2025р. ), що передує даті оголошення процедури закупівлі, за даними «Оператор ринку», розміщеними на його вебсайті:  https:// www. oree.</t>
  </si>
  <si>
    <t>Цсз =  _визначена Постачальником як середньозважена ціна на ринку «на добу наперед» за повний останній календарний місяць, що передує даті оголошення закупівлі, за даними «Оператор ринку», розміщеними на його вебсайті:  https:// www.oree.com.ua);, Цф = (Цсз + Тосп + Впост) х 1,2, де:, Цф грудня = (Цсз + Тосп + Впост) х 1,2, де:</t>
  </si>
  <si>
    <t>Цф = ((Ц х К + Тпер) х 1,2, де:, К = Цпсз /Ц0сз, коефцієнт коливання закупівлі одиниці товару, який на момент подання пропозиції становить 1, де:, R =  Цф * Ni , Р =  Ni план * (Цпрогн. + Тпост. + Тпер.) * 1,2, грн з ПДВ де,, УМОВИ ПРОВЕДЕННЯ ЗАПИТУ ПРОПОЗИЦІЙ ПОСТАЧАЛЬНИКІВ ТА УКЛАДЕННЯ ДОГОВОРУ З ПЕРЕМОЖЦЕМ І. Постачальник, що подає пропозицію у запиті пропозицій постачальників (надалі – запит), повинен врахувати наступні умови щодо формування ціни. Розрахунок ціни пропозиції повинен здійснюватися наступним чином: Р = Niплан * (Цпрогн. + Тпост. + Тпер.) * 1,2, грн з ПДВ де, Р – загальна сума (вартість, ціна) пропозиції постачальника у гривні (UAH) з ПДВ 2, Niплан – плановий обсяг закупівлі електричної енергії для (об’єкта) об’єктів Споживача 12000 кВт*год. Цпрогн.– прогнозована ціна електричної енергії для даної закупівлі, грн за 1 кВт*год без ПДВ, яка визначається як середньозважена ціна електричної енергії на ринку «на добу наперед» у торговій зоні "ОЕС України" за період з 01 листопада  по 20 листопада включно 2025 року за даними АТ «Оператор ринку», розміщеними на його веб-сайті https://www.oree.com.ua, з обов’язковим врахуванням індикатора діапазону можливого коливання ціни електричної енергії в сторону збільшення, а саме: вісім цілих п’ять десятих відсотків (замовник встановлює величину цього індикатора однакову для всіх учасників)1. Тпер. - затверджений Постановою НКРЕКП від 19.12.2024 №2200 тариф на послуги передачі електричної енергії НЕК «Укренерго» (оператор системи передачі – ОСП) в розмірі 0,68623 грн. за 1 кВт*год без ПДВ; Тпост. – вартість послуг Постачальника, запропонована постачальником, що подає пропозицію у запиті, грн. за 1 кВт*год. без ПДВ; (З метою запобігання умисному заниженню цін постачальниками задля перемоги у цьому запиті шляхом демпінгування, і як наслідок –пропонування у подальшому безпідставного збільшення ціни електричної енергії, вартість послуг Постачальника (Тпост.) не може бути величиною від’ємною.). 1,2 – математичне вираження ставки податку на додану вартість (ПДВ-20 %). Примітка1: З метою спрощення розрахунків учасник та замовник в обов’язковому порядку заокруглюють з урахуванням правил арифметики значення загальної суми пропозиції постачальника до двох знаків після коми; Постачальник при розрахунку запропонованої ціни пропозиції (Р) в обов’язковому порядку дотримується умови щодо розрахунку показника Цпрогн., зокрема, і в частині його заокруглення до відповідної кількості знаків, а також вимог щодо розрахунку показника Тпост. Відповідно до абз.3 п.61 Порядку формування та використання електронного каталогу, затвердженого постановою Кабінету Міністрів України від 14.09.2020 №822 року (далі – Порядок №822), постачальник, пропозиція якого за результатами оцінки електронною системою закупівель визначена економічно вигідною, визначається переможцем відбору. Відповідно до абз.1 п.58 Порядку №822 постачальник через електронний каталог подає пропозицію відповідно до вимог, установлених замовником у запиті пропозицій постачальників в електронній системі закупівель, а також накладає на свою пропозицію електронний підпис уповноваженої особи. Таким чином, фактом подання своєї пропозиції постачальник погоджується з усіма умовами даного запиту пропозицій постачальників та умовами проєкту договору, що є складовою частиною запиту пропозицій постачальників. Відповідно до абз.3 п.66 Порядку №822 умови договору не можуть відрізнятися від умов, визначених замовником у запиті пропозицій постачальників, зокрема у проєкті договору, що є складовою частиною запиту пропозицій постачальників, та/або пропозиції переможця відбору, крім випадку зменшення ціни договору без зміни обсягу. У разі, якщо Тпост. постачальника, що є переможцем відбору, буде від’ємною величиною, це буде розцінюватися як письмова відмова постачальника від укладання договору на умовах, визначених замовником у запиті пропозицій постачальників, зокрема, у проєкті договору, який є складовою частиною запиту пропозицій постачальників, та пропозиція такого переможця відбору підлягає відхиленню згідно з пп.2 п.64 Порядку №822. ІІ. Порядок укладення договору про закупівлю за результатами запиту пропозицій постачальників (далі – Порядок) 1. Відповідно до п.66 Порядку № 822, замовник укладає договір з переможцем відбору не пізніше ніж через п’ять календарних днів з дня визначення електронною системою закупівель постачальника переможцем відбору. У разі обґрунтованої потреби строк для укладення договору може бути продовжений до 10 календарних днів. Умови договору не можуть відрізнятися від умов, визначених замовником у запиті пропозицій постачальників, зокрема у проєкті договору, що є складовою частиною запиту пропозицій постачальників, та/або пропозиції переможця відбору, крім випадку зменшення ціни договору без зміни обсягу. Примітка. У разі підписання Постачальником, який є переможцем відбору, або пропонування до підписання Замовнику договору на умовах, відмінних від проєкту договору, що є складовою частиною запиту пропозицій постачальників, це буде розцінюватися як письмова відмова Постачальника від укладення договору на умовах, визначених у запиті пропозицій постачальників, зокрема, у проєкті договору, що є складовою частиною запиту пропозицій постачальників, та пропозиція такого постачальника підлягатиме відхиленню згідно з пп.2 п.64 Порядку №822.</t>
  </si>
  <si>
    <t>Цф = ((Цз + Тпер + V) × Wа × Р)/Wа, де:, Цф = ((Цсз + Тпер + V) × Wб × Р)/Wб, де:</t>
  </si>
  <si>
    <t>Цф = ((Цсз + Тпер + V) × W × Р)/W, де:, Цф.  = (Ц_з прогн.рдн + Т_пер + V)×1.2 де,, R =  Цф*W план де,, Розрахунок середнього арифметичного: (9,542532 + 10,70 + 8,983476) / 3 = 9,74 грн, Очікувана вартість закупівлі: 121000 кВт./год * 9.74 грн = 1 178 540,00грн. з ПДВ</t>
  </si>
  <si>
    <t>Цф = ((Цсз + Тпер + V) × Wб × P) / Wб,, Ц = ____________________________________________ грн/кіловат-година з ПДВ.</t>
  </si>
  <si>
    <t>Цф = ((Цсз + Тпер + V) × Wб × Р)/Wб, де:</t>
  </si>
  <si>
    <t>Цф = ((Цсз + Тпер + V) × Wб × Р)/Wб, де:, Цф = (Ц_з прогн.рдн + Тпер + V) × Wплан × Р, де:, Ціна переможця = (Ц_з  прогн.рдн  + Тпер  + V) × Wплан × Р, 1 дія. Ціна переможця = (Ц_з  прогн.рдн  + Тпер + V) × Wплан × Р, 2 дія. (Ц_з  прогн.рдн  + Тпер  + V) × Wплан × Р = Ціна переможця, 3 дія. (Ц_з  прогн.рдн   + Тпер  +  V ) × Wплан = Ціна переможця / Р, 4 дія. (Ц_з  прогн.рдн   + Тпер  +  V ) × Wплан = Ціна переможця (без ПДВ), 5 дія (Ц_з  прогн.рдн   + Тпер   +  V ) =Ціна переможця / Wплан (без ПДВ)., 6 дія. Ц_з  прогн.рдн   + Тпер   +  V  =Ціна переможця  (без ПДВ, без обсягу), 7 дія. V  = Ціна переможця  (без ПДВ, без обсягу) - Ц_з  прогн.рдн – Тпер  , 8 дія. V = торговельна надбавка / знижка переможця</t>
  </si>
  <si>
    <t>Цф = (Ц рдн + Тпер + Трозп. + V) × Wплан × Р, де:</t>
  </si>
  <si>
    <t>Цф = (Ц_з прогн.рдн + Тпер + V) × Wплан × Р, де:, Ціна переможця = (Ц_з  прогн.рдн  + Тпер  + V) × Wплан × Р, 1 дія. Ціна переможця = (Ц_з  прогн.рдн  + Тпер + V) × Wплан × Р, 2 дія. (Ц_з  прогн.рдн  + Тпер  + V) × Wплан × Р = Ціна переможця, 3 дія. (Ц_з  прогн.рдн   + Тпер  +  V ) × Wплан = Ціна переможця / Р, 4 дія. (Ц_з  прогн.рдн   + Тпер  +  V ) × Wплан = Ціна переможця (без ПДВ), 5 дія (Ц_з  прогн.рдн   + Тпер   +  V ) =Ціна переможця / Wплан (без ПДВ)., 6 дія. Ц_з  прогн.рдн   + Тпер   +  V  =Ціна переможця  (без ПДВ, без обсягу), 7 дія. V  = Ціна переможця  (без ПДВ, без обсягу) - Ц_з  прогн.рдн – Тпер  , 8 дія. V = торговельна надбавка / знижка переможця, Цф = ((Цсз + Тпер + V) × Wб × Р)/Wб, де:</t>
  </si>
  <si>
    <t>Цф = (Ц_з прогн.рдн + Тпер + V) × Wплан × Р, де:, Ціна переможця = (Ц_з  прогн.рдн  + Тпер  + V) × Wплан × Р, 1 дія. Ціна переможця = (Ц_з  прогн.рдн  + Тпер + V) × Wплан × Р, 2 дія. (Ц_з  прогн.рдн  + Тпер  + V) × Wплан × Р = Ціна переможця, 3 дія. (Ц_з  прогн.рдн   + Тпер  +  V ) × Wплан = Ціна переможця / Р, 4 дія. (Ц_з  прогн.рдн   + Тпер  +  V ) × Wплан = Ціна переможця (без ПДВ), 5 дія (Ц_з  прогн.рдн   + Тпер   +  V ) =Ціна переможця / Wплан (без ПДВ)., 6 дія. Ц_з  прогн.рдн   + Тпер   +  V  =Ціна переможця  (без ПДВ, без обсягу), 7 дія. V  = Ціна переможця  (без ПДВ, без обсягу) - Ц_з  прогн.рдн – Тпер  , 8 дія. V = торговельна надбавка / знижка переможця, Ціна переможця = (Ц_з  прогн.рдн + Т_пер + V) × Wплан × Р, 9 420 841,52 грн = (3,26858 грн + 0,52857 грн. + V) × 1 982 215× 1,2, 1 дія. 9 420 841,52 грн = (3,26858 грн + 0,52857  грн. + V) ×1 982 215× 1,2, 2 дія. (3,26858 грн + 0,52857 грн. + V) ×1 982 215× 1,2 = 9 420 841,52 грн., 3 дія. (3,26858 грн + 0,52857 грн. +  V ) ×1 982 215 = 9 420 841,52 /1,2, 4 дія. (3,26858 грн + 0,52857 грн. +  V ) ×1 982 215 = 7 850 701,27 (без ПДВ), 5 дія ((3,26858 грн + 0,52857 грн. +  V ) = 7 850 701,27 /1 982 215 (без ПДВ)., 6 дія. 3,26858 грн + 0,52857   грн. +  V  =3,96057  (без ПДВ, без обсягу), 7 дія.   V  = 3,96057   (без ПДВ, без обсягу) – 3,26858 грн - 0,52857 грн., 8 дія. V = 0,16342 грн., Цф = ((Цз + Тпер + V) × Wа × Р)/Wа, де:, Цф = ((Цсз + Тпер + V) × Wб × Р)/Wб, де:</t>
  </si>
  <si>
    <t>Цф = (Цсз + Тосп + Впост) * 1,2, Цсз =  визначена Постачальником як середньозважена ціна на ринку «на добу наперед» за січень 2025 року, за даними «Оператор ринку», розміщеними на його вебсайті:  https:// www.oree.com.ua);, Цф = (Цсз + Тосп + Впост) * 1,2, де:, Цф грудня = (Цсз + Тосп + Впост) * 1,2, де:</t>
  </si>
  <si>
    <t>Цф = (Цсз + Тосп + Впост) * 1,2, де:
 Цсз — середньозважена ціна електричної енергії (в за результатами торгів на ринку електричної енергії «на добу наперед» за відповідний повний календарний місяць, за який здійснюється розрахунок, оприлюднена на офіційному вебсайті «Оператора ринку» (https://www. oree.</t>
  </si>
  <si>
    <t>Цф = (Цсз + Тосп + Впост) х 1,2, де:, Цсз =     _______ грн за 1 кВт*год без ПДВ;, Тосп = _______ грн за 1 кВт*год без ПДВ;, Впост = _______ грн за 1 кВт*год без ПДВ;, Цсз =  _визначена як середньозважена ціна на ринку «на добу наперед» за повний останній календарний місяць (Жовтень 2025 року), що передує даті оголошення процедури закупівлі, за даними «Оператор ринку», розміщеними на його вебсайті:  https:// www.oree.com.ua);, Цф грудня = (Цсз + Тосп + Впост) х 1,2, де:, Тосп = 0,68623 грн за 1 кВт*год без ПДВ;, Впосг = _______ грн за 1 кВт*год без ПДВ;, Ціна переможця = (Ц_з прогн.рдн + Тпер + V) × Wплан × Р, 1 дія. Ціна переможця = (Ц_з прогн.рдн + Тпер + V) × Wплан × Р, 2 дія. (Ц_з прогн.рдн + Тпер + V) × Wплан × Р = Ціна переможця, 3 дія. (Ц_з прогн.рдн + Тпер + V ) × Wплан = Ціна переможця / Р (заокруглюється до двох знаків (включно) після коми, (грн)), 4 дія. (Ц_з прогн.рдн + Тпер + V ) × Wплан = Ціна переможця (без ПДВ) (заокруглюється до двох знаків (включно) після коми, (грн)), 5 дія (Ц_з прогн.рдн + Тпер + V ) =Ціна переможця / Wплан (без ПДВ). (заокруглюється до п’яти знаків (включно) після коми, (грн)), 6 дія. Ц_з прогн.рдн + Тпер + V =Ціна переможця (без ПДВ, без обсягу) (заокруглюється до п’яти знаків (включно) після коми, (грн)), 7 дія. V = Ціна переможця (без ПДВ, без обсягу) - Ц_з прогн.рдн – Тпер (заокруглюється до п’яти знаків (включно) після коми, (грн)), 8 дія. V = торговельна надбавка / знижка переможця/маржа (заокруглюється до п’яти знаків (включно) після коми, (грн))</t>
  </si>
  <si>
    <t>Цф = (Цсз + Тосп + Впост) х 1,2, де:, Цсз =  6,39570визначена Постачальником як середньозважена ціна на ринку «на добу наперед» за повний останній календарний місяць (жовтень 2025р.), що передує даті оголошення процедури закупівлі, за даними «Оператор ринку», розміщеними на його вебсайті:  https:// www.oree.com.ua;, Цф = (6,39570+0,68623+______)*1,2=_________грн./кіловат-година з ПДВ, Цф грудня = (Цсз + Тосп + Впост) х 1,2, де:</t>
  </si>
  <si>
    <t>Цф = (Цсз + Тосп + Впост) х 1,2, де:, Цсз =  6,7858 (грн за 1 кВт⋅год без ПДВ) — середньозважена ціна на ринку «на добу наперед», визначена Постачальником як середньозважена ціна на ринку «на добу наперед» за 25 днів листопада 2025 року, за даними «Оператор ринку», розміщеними на його вебсайті:  https:// www.oree.com.ua;, Тосп = 0,68623 (грн за 1 кВт⋅год без ПДВ) — тариф на послуги з передачі електричної енергії, чинний на дату оголошення процедури закупівлі;, Впост = _______ (грн за 1 кВт⋅год без ПДВ) — розмір надбавки / знижки Постачальника за одиницю електричної енергії (розмір надбавки / знижки учасника — переможця торгів (Постачальника) — відповідно до його тендерної пропозиції, що не може змінюватись протягом строку дії договору про закупівлю), грн без ПДВ. Надбавка / знижка, що встановлюється учасником — переможцем торгів (Постачальником) у ціні своєї тендерної пропозиції, може бути від’ємною величиною., Цсз = _______ (грн за 1 кВт⋅год без ПДВ) — середньозважена ціна на ринку «на добу наперед», визначена Постачальником як середньозважена ціна на ринку «на добу наперед», за даними «Оператор ринку», розміщеними на його вебсайті:  https:// www.oree.com.ua);, Тосп = __________ (грн за 1 кВт⋅год без ПДВ) — тариф на послуги з передачі електричної енергії, чинний на дату оголошення процедури закупівлі;, Впост = _______ (грн за 1 кВт⋅год без ПДВ) — розмір надбавки / знижки Постачальника за одиницю електричної енергії (розмір надбавки / знижки Постачальника — відповідно до його комерційної пропозиції, що не може змінюватись протягом строку дії договору про закупівлю), грн без ПДВ. Надбавка / знижка, що встановлюється Постачальником у ціні своєї комерційної пропозиції, може бути від’ємною величиною.</t>
  </si>
  <si>
    <t>Цф = (Цсз + Тосп + Впост) х 1,2, де:, Цсз =  _ (зазначається за період, на який опирається замовник  при визначені ринкової вартості предмета закупівлі, за даними «Оператор ринку», розміщеними на його вебсайті:  https:// www.oree.com.ua);, Цф грудня = (Цсз + Тосп + Впост) х 1,2, де:</t>
  </si>
  <si>
    <t>Цф = (Цсз + Тосп + Впост) х 1,2, де:, Цсз =  _визначена Постачальником як середньозважена ціна на ринку «на добу наперед» за повний останній календарний місяць, що передує даті оголошення закупівлі, за даними «Оператор ринку», розміщеними на його вебсайті:  https:// www.oree.com.ua);, Цф грудня = (Цсз + Тосп + Впост) х 1,2, де:</t>
  </si>
  <si>
    <t>Цф = (Цсз + Тосп + Впост) х 1,2, де:, Цсз =  _визначена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www.oree.com.ua;, Цф грудня = (Цсз + Тосп + Впост) х 1,2, де:</t>
  </si>
  <si>
    <t>Цф = (Цсз + Тосп + Впост) х 1,2, де:, Цсз = _визначена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www.oree.com.ua);, Цф грудня = (Цсз + Тосп + Впост) х 1,2, де:</t>
  </si>
  <si>
    <t>Цф = (Цсз + Тосп + Впост) х 1,2, де:, ●	Цсз =  _______ (грн за 1 кВт⋅год без ПДВ) — середньозважена ціна на ринку «на добу наперед», 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www.oree.com.ua);, ●	Тосп = _______ (грн за 1 кВт⋅год без ПДВ) — тариф на послуги з передачі електричної енергії, чинний на дату оголошення процедури закупівлі;, ●	Впост = _______ (грн за 1 кВт⋅год без ПДВ) — розмір надбавки / знижки Постачальника за одиницю електричної енергії (розмір надбавки / знижки учасника — переможця торгів (Постачальника) — відповідно до його тендерної пропозиції, що не може змінюватись протягом строку дії договору про закупівлю), грн без ПДВ., Цф грудня = (Цсз + Тосп + Впост) х 1,2, де:</t>
  </si>
  <si>
    <t>Цф = (Цсз + Тосп + Тоср + Впост) х 1,2, де:, Цсз =визначена Постачальником як середньозважена ціна на ринку «на добу наперед» за повний останній календарний місяць, що передує даті оголошення закупівлі, за даними «Оператор ринку», розміщеними на його вебсайті:  https:// www.oree.com.ua;, Цф грудня = (Цсз + Тосп + Тоср + Впост) х 1,2, де:</t>
  </si>
  <si>
    <t>Цф = (Цсз +Тпер+ V)×1.2, де, R =  Цф*W</t>
  </si>
  <si>
    <t>Цф = (Цсз +Тпер+ М) *1,2, Цф = Цсз +Тпер+ М, Компенсація = ПК + ФС, де:, Ціна за одиницю Товару (без ПДВ), що діяла протягом періоду постачання Товару,  вказана в цьому акті, обрахована згідно п. 5.3. Договору наступним чином: Цф = Цсз +Тпер+ М., Середньозважена ціна на РДН за відповідний розрахунковий період Цсз =______;</t>
  </si>
  <si>
    <t>Цф = (Цсз х (1+К*/100)+ Tпер) х 1,2; де:</t>
  </si>
  <si>
    <t>Цф = (Цсз.рдн + Тосп + Впост) ‧ 1,2, де:, Цсз =  __________визначена Постачальником як середньозважена ціна на ринку «на добу наперед» за  20 днів листопада 2025 року, що передує даті оголошення закупівлі згідно офіційних даних, за даними «Оператор ринку», розміщеними на його вебсайті:  https:// www.oree.com.ua);, Цф грудня = (Цсз + Тосп + Впост) х 1,2, де:</t>
  </si>
  <si>
    <t>Цф = Wб*(Цсз + Тпер + Впост) * 1,2, де:, Цсз = 6,39570 грн за 1 кВт*год без ПДВ;, Тпер = ___________ грн за 1 кВт*год без ПДВ, що діє(яла) на день кінцевого терміну подання пропозиції;, Впост = _______ грн за 1 кВт*год без ПДВ;, Цф = Wб*(Цсз + Тпер + Впост) * 1,2</t>
  </si>
  <si>
    <t>Цф = Цсз +Тпер+ М</t>
  </si>
  <si>
    <t>Цф = Цсз +Тпер+ М*1,2, Ціна за одиницю Товару (з ПДВ), що діяла протягом періоду постачання Товару,  вказана в цьому акті, обрахована згідно п. 5.3. Договору наступним чином: Цф = (Цсз +Тпер+ М)*1,2, Середньозважена ціна на РДН за відповідний розрахунковий період Цсз =______;</t>
  </si>
  <si>
    <t>Цф = Цсз +Тпер+ М, ЦБ = (ЦБсз + Тпер + М) ‧ 1,2 = (_________ + ______ + __________) ‧ 1,2 = ______________грн/кіловат-година, де, Ціна за одиницю Товару (без ПДВ), що діяла протягом періоду постачання Товару,  вказана в цьому акті, обрахована згідно п. 5.3. Договору наступним чином: Цф = Цсз +Тпер+ М., Середньозважена ціна на РДН за відповідний розрахунковий період Цсз =______;</t>
  </si>
  <si>
    <t>Цф = Цсз +Тпер+ М, Ціна за одиницю Товару (без ПДВ), що діяла протягом періоду постачання Товару,  вказана в цьому акті, обрахована згідно п. 5.3. Договору наступним чином: Цф = Цсз +Тпер+ М., Середньозважена ціна на РДН за відповідний розрахунковий період Цсз =______;</t>
  </si>
  <si>
    <t>Цф = Цсз +Тпер+ М, Ціна за одиницю Товару (без ПДВ), що діяла протягом періоду постачання Товару,  вказана в цьому акті, обрахована згідно п. 5.3. Договору наступним чином: Цф = Цсз +Тпер+ М., Середньозважена ціна на РДН за відповідний розрахунковий період Цсз =______;</t>
  </si>
  <si>
    <t>Цф – ціна електричної енергії при подачі цінової пропозиції;
 Цсз - поточна середньозважена ціна закупівлі одиниці Товару за результатами торгів на ринку «на добу наперед» за повний календарний місяць, доступна на момент кінцевого терміну подання цінової пропозиції, згідно з інформацією, оприлюдненою Оператором ринку електричної енергії на сайті https://www. oree.</t>
  </si>
  <si>
    <t>Цф.  = (Ц_з прогн.рдн + Т_пер + V)×1.2 де,, R =  Цф*W план де,, Очікувана вартість закупівлі: 2 500 000 кВт/год*9,74грн =  24 350 000   грн</t>
  </si>
  <si>
    <t>Цф=(Црдн + М+Тп)*ПДВ</t>
  </si>
  <si>
    <t xml:space="preserve">Цф=(Црдн + Тпер + М)*1,2, де, 5.5. Фактична ціна поставки за одиницю Товару за відповідний розрахунковий період (календарний місяць) визначається за наступною формулою: Цф = Црдн + Тпер + М, де: Цф - фактична ціна за одиницю Товару за відповідний розрахунковий місяць, грн. без ПДВ, Црдн – середньозважена ціна РДН за розрахунковий період (календарний місяць), грн. без ПДВ; Тпер – тариф на послуги з передачі електричної енергії, який діє для розрахункового періоду (календарний місяць), що визначається відповідними рішеннями НКРЕКП, грн. без ПДВ; М – маржа постачальника, яка фіксується в Додатку 2 до Договору за результатами подання пропозиції Постачальником та встановленої ціни поставки за одиницю товару, грн. без ПДВ. Маржа є незмінною протягом всього строку дії Договору., Р = Ni план * (Црдн + Тпер + М) * 1,2, грн з ПДВ, де </t>
  </si>
  <si>
    <t>Цф=(Црдн +М+Тп +Тр)*ПДВ, Цф=(Црдн +М+Тп+Тр)*ПДВ</t>
  </si>
  <si>
    <t>Цф=(Црдн+М+Тп+Тр)*ПДВ</t>
  </si>
  <si>
    <t>Цфакт = (Ц рдн факт + Тпер + М)*1,2, Ці = (Ц𝟎 × (К𝟏/К𝟎)) + Тпр + ПДВ;,  Ц = (Ц рдн + Тпер + М)*1,2</t>
  </si>
  <si>
    <t>Цфакт = (Цод х(1+К/100)+ Tпер) х 1,2; де:, Цод. = Црдн. x Ік., Ік. = Цсз1/Цсз2, Ц = (T * Цод + Тпер + К) * 1,2, де:, T = Цпсз / Ц0сз, де:</t>
  </si>
  <si>
    <t>Цфакт = Цкуп+ Т п+Ппост, де</t>
  </si>
  <si>
    <t>Ці = (Ц𝟎 × ∆і ) + Тпр + ПДВ;, Ці = (Ц𝟎 × (К𝟏/К𝟎)) + Тпр + ПДВ;, Ці = Ц𝟎 + V + Тпр + ПДВ;</t>
  </si>
  <si>
    <t>Ці = (Ц𝟎 × ∆і ) + Тпр + ПДВ;, Ці = Ц𝟎 + V + Тпр + ПДВ;, Цфакт* = (Цод*(1+К/100)+T)*1,2, де:</t>
  </si>
  <si>
    <t>Ці = (Ц𝟎 × ∆і ) + Тпр + Т розп +ПДВ;, Ці = (Ц𝟎 × (К𝟏/К𝟎)) + Тпр + Трозп + ПДВ;, Ці = Ц𝟎 + V + Тпр +Трозп + ПДВ;, - для трифазних чотирипровідних мереж: Uн = 220 В між фазним та нульовим проводом;, - для трифазних трипровідних мереж: Uн = 220 В між фазними проводами.</t>
  </si>
  <si>
    <t>Ці = (Ц𝟎 × ∆і ) + Тпр + Троз + ПДВ;, Ці = (Ц𝟎 × (К𝟏/К𝟎)) + Тпр + Троз + ПДВ;, Ці = Ц𝟎 + V + Тпр +Троз + ПДВ;, Цфакт* = (Цод*(1+К/100)+Tпер. + Троз.)*1,2; де:</t>
  </si>
  <si>
    <t>Ці = Ц𝟎 + V + Тпр + ПДВ;</t>
  </si>
  <si>
    <t>Ціна (Ц)  за 1 кВт*год електричної енергії, станом на дату укладання цього Договору, становить: Ц = _____________________ грн без ПДВ,  ПДВ 20%- _____________ грн, з ПДВ - ________________  грн.</t>
  </si>
  <si>
    <t xml:space="preserve">Ціна (тариф) за 1 кВт/год електричної енергії щомісяця визначається формулою: Цм = (Ц0 * (1+М/100)+ Тпер+ Троз ) * ПДВ, де: </t>
  </si>
  <si>
    <t>Ціна 1 кВт.год = (Ціна РДН / ВДР * К + Ціна передачі + Цінарозподілу) *1,2 грн з ПДВ, де:</t>
  </si>
  <si>
    <t>Ціна 1 кВт.год = (Цінасердньозважена   + Ціна передачі + К )*1,2, де:, На дату укладання договору ціна складових 1 кВт/год. становить: ___ грн. 1 кВт/год. = (___ грн. Цінасередньозважена + ____ грн. Ціна передачі + ___ грн. + К) * 1,2, 4.3. Загальна вартість даного договору визначається за наступною формулою: Цдог. = Vобсяг х ціна 1 кВт/год. та становить _____________ грн. в тому числі ПДВ 20% ___________ грн., зміна ціни відбувається за наступною формулою:  Ціна 1 кВт/год. становить: ___ грн. 1 кВт/год. = (___ грн. Ціна середньозважена + ____ грн. Ціна передачі + ___ грн. + К) * 1,2 , де застосовується, Ціна 1 кВт.год. становить: ___ грн. 1 кВт.год = (К коливання  × Ціна середньозважена + Ціна передачі  + К)* 1,2, де:, Кколивання – коефіцієнт коливання ціни за одиницю електричної енергії, який на момент укладення Договору становить 1 (один) і, у разі зміни ціни за одиницю електричної енергії, визначається за формулою: Кколивання = Сц2/Сц1:</t>
  </si>
  <si>
    <t>Ціна 1 кВт.год = (Цінасердньозважена   + Ціна передачі + Ціна розподілу +К )*1,2 грн з ПДВ, де</t>
  </si>
  <si>
    <t>Ціна на майбутні періоди</t>
  </si>
  <si>
    <t>Ціна тендерної пропозиції = (Цсз + Тосп + Впост) х Wплан х 1,2, де:
 Цсз –визначена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 oree.</t>
  </si>
  <si>
    <t>Ціна тендерної пропозиції = (Цсз + Тосп + Впост) х Wплан х 1,2, де:, Цф = (Цсз + Тосп + Впост), де:, Ціна переможця = (Цсз + Тосп + Впост) х Wплан х 1,2, 1 дія. Ціна переможця = (Цсз + Тосп + Впост) х Wплан х 1,2, 2 дія. (Цсз + Тосп + Впост) х Wплан х 1,2 = Ціна переможця, 3 дія. (Цсз + Тосп + Впост) х Wплан = Ціна переможця / 1,2, 4 дія. (Цсз + Тосп + Впост)х Wплан = Ціна переможця (без ПДВ), 5 дія. (Цсз + Тосп + Впост) = Ціна переможця /Wплан (без ПДВ), 6 дія. Цсз + Тосп + Впост = Ціна переможця (без ПДВ, без обсягу), 7 дія. Впост = Ціна переможця (без ПДВ, без обсягу) – Цсз – Тосп, 8 дія. Впост = торговельна надбавка / знижка переможця, Цф = (Цсз + Тосп + Впост) х 1,2, де:, Цсз =  _визначена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www.oree.com.ua);, Цф грудня = (Цсз + Тосп + Впост) х 1,2, де:</t>
  </si>
  <si>
    <t>ЧЕРНІВЕЦЬКИЙ ТОРГОВЕЛЬНО - ЕКОНОМІЧНИЙ ІНСТИТУТ ДЕРЖАВНОГО ТОРГОВЕЛЬНО - ЕКОНОМІЧНОГО УНІВЕРСИТЕТУ</t>
  </si>
  <si>
    <t>ЧЕРНІВЦІ</t>
  </si>
  <si>
    <t>Чайка Олена Віталіївна</t>
  </si>
  <si>
    <t>Чепига Ігор Юрійович</t>
  </si>
  <si>
    <t>Черкаси</t>
  </si>
  <si>
    <t>Черкаська область</t>
  </si>
  <si>
    <t>Чернівецька область</t>
  </si>
  <si>
    <t xml:space="preserve">Чернівецький р-н, місто Чернівці </t>
  </si>
  <si>
    <t>Чернівці</t>
  </si>
  <si>
    <t>Чернігівська область</t>
  </si>
  <si>
    <t>Чехов Станіслав Русланович</t>
  </si>
  <si>
    <t>Чоп</t>
  </si>
  <si>
    <t>Чорноморський національний університет  імені Петра Могили</t>
  </si>
  <si>
    <t>Чортків</t>
  </si>
  <si>
    <t>Чортківський район, село Білобожниця</t>
  </si>
  <si>
    <t>Чупис Таміла Петрівна</t>
  </si>
  <si>
    <t>Шевчук Юлія</t>
  </si>
  <si>
    <t>Шегинівська сільська рада Яворівського району Львівської області</t>
  </si>
  <si>
    <t>Шептицький  р-н, селище міського типу  Лопатин</t>
  </si>
  <si>
    <t>Шептицький р-н, місто Радехів</t>
  </si>
  <si>
    <t>Школа І-ІІІ ступенів №238 Деснянського району міста Києва</t>
  </si>
  <si>
    <t>Щербина Ніна Іванівна</t>
  </si>
  <si>
    <t>Юлія Дем'яненко</t>
  </si>
  <si>
    <t>Юлія ПІЛЕЦЬКА</t>
  </si>
  <si>
    <t>Юревич Євген Володимирович</t>
  </si>
  <si>
    <t>Юрків Марія Василівна</t>
  </si>
  <si>
    <t>Яворівський р-н</t>
  </si>
  <si>
    <t>Якщо ви маєте пропозицію чи побажання щодо покращення цього звіту, напишіть нам, будь ласка:</t>
  </si>
  <si>
    <t>Яновіч Катерина Миколаївна</t>
  </si>
  <si>
    <t>аукціон не передбачено</t>
  </si>
  <si>
    <t>держ. закупівля</t>
  </si>
  <si>
    <t>для підтвердження можливості забезпечення учасником реалізації такого права у складі тендерної пропозиції учасник повинен надати: довідку про створення учасником на території волинської області власного структурного підрозділу - центру обслуговування споживачів (клієнтів), згідно з вимогами пррее, який щоденно (окрім вихідних та святкових днів, встановлених законодавством україни) приймає звернення/скарги/претензії споживачів, надає роз’яснення та інформацію, передбачену законодавством, з єдиним вікном для прийому та видачі документів щодо постачання електричної енергії та в якому проводиться особистий прийом споживачів., у центрі обслуговування споживачів (клієнтів) за вказаною адресою щоденно (окрім вихідних та святкових днів, встановлених законодавством україни) здійснюється прийом звернень/скарг/претензій споживачів, надаються роз’яснення та інформація, передбачені законодавством, функціонує єдине вікно для прийому та видачі документів щодо постачання електричної енергії,  а також проводиться особистий прийом споживачів., учасники, для яких  створення центрів обслуговування споживачів (клієнтів) не є обов’язковим,  надають довідку про наявність власного окремого структурного підрозділу на території волинської області або посадової особи, з робочим місцем на території волинської області, на яких покладається забезпечення дотримання визначеного «правилами  роздрібного ринку електричної енергії» порядку розгляду звернень/скарг/претензій споживачів та проведення особистого прийому споживачів., у зазначеному підрозділі  (зазначеною посадовою особою) щоденно (окрім вихідних та святкових днів, встановлених законодавством україни) здійснюється прийом звернень/скарг/претензій споживачів, надаються роз’яснення та інформація, передбачені законодавством, а також проводиться особистий прийом споживачів.</t>
  </si>
  <si>
    <t>для підтвердження можливості забезпечення учасником реалізації такого права у складі тендерної пропозиції учасник повинен надати: довідку про створення учасником на території волинської області власного структурного підрозділу - центру обслуговування споживачів (клієнтів), згідно з вимогами пррее, який щоденно (окрім вихідних та святкових днів, встановлених законодавством україни) приймає звернення/скарги/претензії споживачів, надає роз’яснення та інформацію, передбачену законодавством, з єдиним вікном для прийому та видачі документів щодо постачання електричної енергії та в якому проводиться особистий прийом споживачів., у центрі обслуговування споживачів (клієнтів) за вказаною адресою щоденно (окрім вихідних та святкових днів, встановлених законодавством україни) здійснюється прийом звернень/скарг/претензій споживачів, надаються роз’яснення та інформація, передбачені законодавством, функціонує єдине вікно для прийому та видачі документів щодо постачання електричної енергії,  а також проводиться особистий прийом споживачів., учасники, для яких створення центрів обслуговування споживачів (клієнтів) не є обов’язковим, надають довідку про наявність власного окремого структурного підрозділу на території волинської області або посадової особи, з робочим місцем на території волинської області, на яких покладається забезпечення дотримання визначеного «правилами роздрібного ринку електричної енергії» порядку розгляду звернень/скарг/претензій споживачів та проведення особистого прийому споживачів., у зазначеному підрозділі  (зазначеною посадовою особою) щоденно (окрім вихідних та святкових днів, встановлених законодавством україни) здійснюється прийом звернень/скарг/претензій споживачів, надаються роз’яснення та інформація, передбачені законодавством, а також проводиться особистий прийом споживачів.</t>
  </si>
  <si>
    <t>для трифазних чотирипровідних мереж: Uп = 220 В між фазним та нульовим проводом;, для трифазних трипровідних мереж: Uп = 220 В між фазними проводами.</t>
  </si>
  <si>
    <t>довідку про створення учасником на території волинської області власного структурного підрозділу - центру обслуговування споживачів (клієнтів), згідно з вимогами пррее, який щоденно (окрім вихідних та святкових днів, встановлених законодавством україни) приймає звернення/скарги/претензії споживачів, надає роз’яснення та інформацію, передбачену законодавством, з єдиним вікном для прийому та видачі документів щодо постачання електричної енергії та в якому проводиться особистий прийом споживачів., у центрі обслуговування споживачів (клієнтів) за вказаною адресою щоденно (окрім вихідних та святкових днів, встановлених законодавством україни) здійснюється прийом звернень/скарг/претензій споживачів, надаються роз’яснення та інформація, передбачені законодавством, функціонує єдине вікно для прийому та видачі документів щодо постачання електричної енергії,  а також проводиться особистий прийом споживачів.</t>
  </si>
  <si>
    <t>елекрична енергія</t>
  </si>
  <si>
    <t>електрична енергія</t>
  </si>
  <si>
    <t>з ПДВ), що складається із таких складових:
 Цсз =  __________визначена Постачальником як середньозважена ціна на ринку «на добу наперед» за  20 днів листопада 2025 року, що передує даті оголошення закупівлі згідно офіційних даних, за даними «Оператор ринку», розміщеними на його вебсайті:  https:// www. oree.</t>
  </si>
  <si>
    <t>за 1 кВт*год без ПДВ;
 Ц0сз – поточна середньозважена ціна закупівлі одиниці Товару за результатами торгів на ринку «на добу наперед» за повний календарний місяць, доступна на момент кінцевого терміну подання тендерної пропозиції, в подальшому — за місяць, що передує розрахунковому, згідно з інформацією, оприлюдненою Оператором ринку електричної енергії на сайті https://www. oree.</t>
  </si>
  <si>
    <t>за кодом CPV за ДК 021:2015 – 09310000-5 Електрична енергія (Електрична енергія, деталізований код-09310000-5 - Електрична енергія)</t>
  </si>
  <si>
    <t>зміна ціни. Для першої зміни ціни, базовим місяцем, для визначення Ц0сз, в розумінні даного Договору, є перший місяць</t>
  </si>
  <si>
    <t>зміни середньозваженої ціни на електроенергію на ринку «на добу наперед» така ціна застосовується із дати звернення Сторони щодо зміни ціни або з іншої дати зазначеної Сторонами у додатковій угоді до даного договору, але в будь – якому випадку на майбутні період</t>
  </si>
  <si>
    <t>зміни середньозваженої ціни.
Сторони погоджуються, що ціна, визначена Сторонами згідно з цим Порядком, починає діяти з 1 числа відповідного розрахункового періоду, на який здійснено такий розрахунок ціни, а при визначенні ціни за перший місяць</t>
  </si>
  <si>
    <t>зміни умов цього Договору (у тому числі зміну ціни), що викликані змінами регульованих складових ціни (тарифу на послуги з передачі) та/або змінами в нормативно-правових актах щодо формування цієї ціни або умов постачання електричної енергії, цей Договір вважається із зазначеної в повідомленні дати зміни його умов (але не раніше ніж через 20 календарних днів
зміни умов цього Договору (у тому числі зміну ціни), що викликані змінами регульованих складових ціни (тарифу на послуги з передачі) та/або змінами в нормативно-правових актах щодо формування цієї ціни або умов постачання електричної енергії, цей Договір вважається із зазначеної в повідомленні дати зміни його умов (але не раніше ніж через 20 календарних днів</t>
  </si>
  <si>
    <t>зміни умов цього Договору (у тому числі зміну ціни), що викликані змінами регульованих складових ціни (тарифу на послуги з передачі) та/або змінами в нормативно-правових актах щодо формування цієї ціни або умов постачання електричної енергії, цей Договір вважається із зазначеної в повідомленні дати зміни його умов (але не раніше ніж через 20 календарних днів
зміни ціни товару на ринку України відповідно до умов цього договору та/або не містить належним чином оформленого проекту додаткової угоди);
- звернення постачальника про збільшення ціни товару направлене замовнику більш як через 10 календарних днів
зміни умов цього Договору (у тому числі зміну ціни), що викликані змінами регульованих складових ціни (тарифу на послуги з передачі) та/або змінами в нормативно-правових актах щодо формування цієї ціни або умов постачання електричної енергії, цей Договір вважається із зазначеної в повідомленні дати зміни його умов (але не раніше ніж через 20 календарних днів
зміни ціни товару на ринку України відповідно до умов цього договору та/або не містить належним чином оформленого проекту додаткової угоди);
- звернення постачальника про збільшення ціни товару направлене замовнику більш як через 10 календарних днів</t>
  </si>
  <si>
    <t>зміни ціни (у разі збільшення ціни за одиницю товару вдруге і далі);
змінена ціна за одиницю товару перевищує 50 відсотків ціни за одиницю товару, що передбачена в початковому договорі про закупівлю;
звернення Постачальника про збільшення ціни Товару направлене Споживачу більш як через 7 (сім) календарних днів</t>
  </si>
  <si>
    <t>зміни ціни за 1 кВт/год електричної енергії на підставі зміни середньозваженої ціни електричної енергії на РДН здійснюється вперше за Договором (за перший місяць</t>
  </si>
  <si>
    <t>зміни ціни за одиницю товару та до моменту виникнення необхідності у внесенні відповідних змін;
Сторони погоджуються, що жоден документ, який підтверджує коливання ціни на ринку не може містити один і той самий період;
Змінена ціна за одиницю 1 кВт.год. застосовуватися сторонами лише на майбутні період</t>
  </si>
  <si>
    <t>зміни ціни за одиницю товару у випадках, якщо Постачальником не надано належні документи, які б підтверджували підвищення ціни, передбачене цим пунктом, або з інших обґрунтованих підстав.
Змінена ціна за одиницю 1 кВт/год. застосовуватися сторонами лише на майбутні період
зміни середньозваженої ціни на електроенергію на ринку «на добу наперед» така ціна застосовується із дати звернення Сторони щодо зміни ціни або з іншої дати зазначеної Сторонами у додатковій угоді до даного договору, але в будь – якому випадку на майбутні період</t>
  </si>
  <si>
    <t>зміни ціни за одиницю товару) та кінець часового інтервалу, у якому здійснювалося дослідження цін;
-результат порівняння цін у відсотковому вираженні.
Змінена ціна за одиницю 1 кВт.год. застосовуватися сторонами у розрахункових документах лише на майбутні період</t>
  </si>
  <si>
    <t>зміни ціни за одиницю товару) та кінець часового інтервалу, у якому здійснювалося дослідження цін; результат порівняння ціну відсотковому вираженні.
Змінена ціна за одиницю 1 кВт.год. застосовуватися сторонами у розрахункових документах лише на майбутні
період</t>
  </si>
  <si>
    <t>код ДК 021:2015-09310000-5 «Електрична енергія» (Електрична енергія)</t>
  </si>
  <si>
    <t>кіловар-година</t>
  </si>
  <si>
    <t>кіловат</t>
  </si>
  <si>
    <t>кіловат-година</t>
  </si>
  <si>
    <t>кілька позицій</t>
  </si>
  <si>
    <t>м Харків</t>
  </si>
  <si>
    <t>м. Івано-Франківськ</t>
  </si>
  <si>
    <t>м. Бориспіль</t>
  </si>
  <si>
    <t>м. Буськ</t>
  </si>
  <si>
    <t>м. Біляївка</t>
  </si>
  <si>
    <t>м. Вижниця</t>
  </si>
  <si>
    <t>м. Вишгород</t>
  </si>
  <si>
    <t>м. Володимир</t>
  </si>
  <si>
    <t>м. Вінниця</t>
  </si>
  <si>
    <t>м. Горішні Плавні</t>
  </si>
  <si>
    <t>м. Дніпро</t>
  </si>
  <si>
    <t>м. Калуш</t>
  </si>
  <si>
    <t>м. Кам'янець-Подільський</t>
  </si>
  <si>
    <t>м. Кам’янське</t>
  </si>
  <si>
    <t>м. Київ</t>
  </si>
  <si>
    <t xml:space="preserve">м. Київ </t>
  </si>
  <si>
    <t>м. Кременчук</t>
  </si>
  <si>
    <t>м. Кропивницький</t>
  </si>
  <si>
    <t>м. Ківерці</t>
  </si>
  <si>
    <t>м. Миколаїв</t>
  </si>
  <si>
    <t>м. Монастириська</t>
  </si>
  <si>
    <t>м. Мукачеве</t>
  </si>
  <si>
    <t>м. Новий Буг</t>
  </si>
  <si>
    <t>м. Одеса</t>
  </si>
  <si>
    <t>м. Павлоград</t>
  </si>
  <si>
    <t>м. Полтава</t>
  </si>
  <si>
    <t>м. Самар</t>
  </si>
  <si>
    <t>м. Суми</t>
  </si>
  <si>
    <t>м. Тернопіль</t>
  </si>
  <si>
    <t>м. Ужгород</t>
  </si>
  <si>
    <t>м. Хорол</t>
  </si>
  <si>
    <t>м. Чернівці</t>
  </si>
  <si>
    <t>м. Чернігів</t>
  </si>
  <si>
    <t>м. Чигирин</t>
  </si>
  <si>
    <t>м.Івано-Франківськ</t>
  </si>
  <si>
    <t>м.Батурин</t>
  </si>
  <si>
    <t>м.Вінниця</t>
  </si>
  <si>
    <t>м.Київ</t>
  </si>
  <si>
    <t>метр кубічний</t>
  </si>
  <si>
    <t>місто</t>
  </si>
  <si>
    <t>місто Івано-Франківськ</t>
  </si>
  <si>
    <t>місто Ізмаїл</t>
  </si>
  <si>
    <t>місто Арциз</t>
  </si>
  <si>
    <t>місто Вознесенськ</t>
  </si>
  <si>
    <t>місто Вінниця</t>
  </si>
  <si>
    <t>місто Долина</t>
  </si>
  <si>
    <t>місто Запоріжжя</t>
  </si>
  <si>
    <t>місто Козятин</t>
  </si>
  <si>
    <t>місто Кременчук</t>
  </si>
  <si>
    <t>місто Львів</t>
  </si>
  <si>
    <t>місто Миргород</t>
  </si>
  <si>
    <t>місто Нововолинськ</t>
  </si>
  <si>
    <t>місто Одеса</t>
  </si>
  <si>
    <t>місто Остер</t>
  </si>
  <si>
    <t>місто Павлоград</t>
  </si>
  <si>
    <t>місто Пирятин</t>
  </si>
  <si>
    <t>місто Полтава</t>
  </si>
  <si>
    <t>місто Синельникове</t>
  </si>
  <si>
    <t>місто Суми</t>
  </si>
  <si>
    <t>місто Тростянець</t>
  </si>
  <si>
    <t>місто Ужгород</t>
  </si>
  <si>
    <t>місто Фастів</t>
  </si>
  <si>
    <t>місто Харків</t>
  </si>
  <si>
    <t>місто Хмельницький</t>
  </si>
  <si>
    <t>місто Хуст</t>
  </si>
  <si>
    <t>надання замовником графіків споживання електричної енергії та величини потужностей (у разі, якщо вони змінюються більше ніж на 10%) та іншу інформацію передбачену договором постачання електричної енергії, безоплатно у центрі обслуговування клієнтів, представництві, офісі тощо учасника (із зазначенням місця розташування учасника, посади, піб та контактного телефону керівника/відповідального працівника учасника та із наданням документального підтвердженням власності або оренди приміщення на такій території), виконання встановленої вимоги робить взаємодію між організацією і споживачами більш зручною та доступною. замовник може особисто звернутися до офісу для отримання інформації, консультацій або вирішення питань, що виникають у нього, а також для обміну документами для проведення розрахунків. офіси надають місце для проведення консультацій, де спеціалісти можуть пояснити споживачам правила, вимоги до порядку використання та споживання електричної енергії. у разі виникнення спорів підрозділи замовника - можуть служити місцем для вирішення конфліктів і медіації між сторонами.</t>
  </si>
  <si>
    <t>надання замовником графіків споживання електричної енергії та величини потужностей (у разі, якщо вони змінюються більше ніж на 10%) та іншу інформацію передбачену договором постачання електричної енергії, безоплатно у центрі обслуговування клієнтів, представництві, офісі тощо учасника (із зазначенням місця розташування учасника, посади, піб та контактного телефону керівника/відповідального працівника учасника та із наданням документального підтвердженням власності або оренди приміщення на такій території), офіси надають місце для проведення консультацій, де спеціалісти можуть пояснити споживачам правила, вимоги до порядку використання та споживання електричної енергії. у разі виникнення спорів підрозділи замовника - можуть служити місцем для вирішення конфліктів і медіації між сторонами., копія(ї) документу(ів), що підтверджують право власності (або оренди/користування) на нерухоме майно, де розташований зазначений  підрозділ учасника, або розташоване робоче місце посадової особи,  учасника.</t>
  </si>
  <si>
    <t>не указано</t>
  </si>
  <si>
    <t>про надання послуг з розподілу (передачі) електричної енергії, крім випадку здійснення розподілу (передачі) електричної енергії оператором системи до власних електроустановок;
 про надання послуг комерційного обліку електричної енергії, крім випадків, коли роль постачальника послуг комерційного обліку виконує оператор системи, до мереж якого приєднаний цей Споживач;
 4) за усіма точками комерційного обліку на об'єкті (об'єктах) Споживача, за якими здійснюється (планується) постачання електричної енергії, укладено договір з постачальником послуг комерційного обліку про надання послуг комерційного обліку електричної енергії;</t>
  </si>
  <si>
    <t>с Терешки</t>
  </si>
  <si>
    <t>с-ще Добровеличківка</t>
  </si>
  <si>
    <t>с. Бедевля</t>
  </si>
  <si>
    <t>с. Береза</t>
  </si>
  <si>
    <t>с. Гора</t>
  </si>
  <si>
    <t>с. Кушниця</t>
  </si>
  <si>
    <t>с. Могилів</t>
  </si>
  <si>
    <t>с. Оліївка</t>
  </si>
  <si>
    <t>с. Поляна</t>
  </si>
  <si>
    <t>с. Теребля</t>
  </si>
  <si>
    <t>с.Степне</t>
  </si>
  <si>
    <t>селище  міського типу Заболотів</t>
  </si>
  <si>
    <t>селище Більшівці</t>
  </si>
  <si>
    <t xml:space="preserve">селище Крижопіль </t>
  </si>
  <si>
    <t>селище Скала-Подільська</t>
  </si>
  <si>
    <t>селище Тростянець</t>
  </si>
  <si>
    <t>селище міського типу Буштино</t>
  </si>
  <si>
    <t>селище міського типу Воловець</t>
  </si>
  <si>
    <t>селище міського типу Ворохта</t>
  </si>
  <si>
    <t>селище міського типу Маньківка</t>
  </si>
  <si>
    <t>селище міського типу Озерне</t>
  </si>
  <si>
    <t>селище міського типу Сосниця</t>
  </si>
  <si>
    <t>селище міського типу Торчин</t>
  </si>
  <si>
    <t>село Біла Криниця</t>
  </si>
  <si>
    <t>село Велика Рублівка</t>
  </si>
  <si>
    <t>село Великий Дальник</t>
  </si>
  <si>
    <t>село Вишоватий</t>
  </si>
  <si>
    <t>село Гоголів</t>
  </si>
  <si>
    <t>село Кричово</t>
  </si>
  <si>
    <t xml:space="preserve">село Кричово </t>
  </si>
  <si>
    <t>село Кулевча</t>
  </si>
  <si>
    <t>село Лисогірка</t>
  </si>
  <si>
    <t>село Миколаївка</t>
  </si>
  <si>
    <t>село Судилків</t>
  </si>
  <si>
    <t>село Терново</t>
  </si>
  <si>
    <t>село Яблунівка</t>
  </si>
  <si>
    <t>смт Крижопіль</t>
  </si>
  <si>
    <t>смт Нововоронцовка</t>
  </si>
  <si>
    <t>смт Петриківка</t>
  </si>
  <si>
    <t>смт Хлібодарське</t>
  </si>
  <si>
    <t>смт Чемерівці</t>
  </si>
  <si>
    <t>смт. Буштино</t>
  </si>
  <si>
    <t>смт. Літин</t>
  </si>
  <si>
    <t>смт.Степань</t>
  </si>
  <si>
    <t>спори та розбіжності, що можуть виникнути при виконанні умов цього договору, у разі якщо вони не будуть узгоджені шляхом переговорів між сторонами або можуть бути вирішенні шляхом звернення споживача до інформаційно-консультаційного центру по роботі з споживачами електричної енергії, що створюється постачальником згідно з положенням про інформаційно-консультаційний центр по роботі з споживачами електричної енергії, затвердженим постановою національної комісії регулювання електроенергетики україни від 12 березня 2009 року № 299, зареєстрованим у міністерстві юстиції україни 6 квітня 2009 року за № 308/16324 (зі змінами) (далі – положення про ікц)., під час вирішення спорів, сторони мають керуватися порядком врегулювання спорів, встановленим пррее та положенням про ікц., у разі недосягнення між сторонами згоди шляхом проведення переговорів або у разі незгоди споживача з рішенням ікц чи неотримання ним у встановлені  пррее та положенням про ікц строки відповіді, споживач має право звернутися з заявою про вирішення спору до регулятора чи його територіального підрозділу та/або до енергетичного омбудсмена, центрального органу виконавчої влади, що забезпечує формування державної політики у сфері нагляду (контролю) у галузі електроенергетики (або забезпечує формування та реалізує державну політику в електроенергетичному комплексі), антимонопольного комітету україни.</t>
  </si>
  <si>
    <t>тариф на передачу електричної енергії оператора системи передачі (ОСП). Для Споживачів, що приєднані  до мереж ОСП, мають відповідний укладений договір та сплачують за послугу з передачі напряму ОСП, з моменту письмового повідомлення  Постачальника  щодо наявності такого договору ТП=0;</t>
  </si>
  <si>
    <t>ф) на момент укладення Договору визначається шляхом ділення кінцевої цінової пропозиції учасника-переможця (Постачальника) за результатами проведення закупівлі на загальний обсяг закупівлі та становить ___________ (грн з ПДВ) та складається із таких складових:
 Цсз =  _визначена Постачальником як середньозважена ціна на ринку «на добу наперед» за повний останній календарний місяць, що передує даті оголошення закупівлі, за даними «Оператор ринку», розміщеними на його вебсайті:  https:// www. oree.</t>
  </si>
  <si>
    <t>ф) на момент укладення Договору визначається шляхом ділення кінцевої цінової пропозиції учасника-переможця (Постачальника) за результатами проведення закупівлі на загальний обсяг закупівлі та становить ___________ (грн.  з ПДВ) та складається із таких складових: Цсз =визначена Постачальником як середньозважена ціна на ринку «на добу наперед» за повний останній календарний місяць, що передує даті оголошення закупівлі, за даними «Оператор ринку», розміщеними на його вебсайті:  https:// www. oree.</t>
  </si>
  <si>
    <t>ф) на момент укладення Договору визначається шляхом ділення кінцевої цінової пропозиції учасника-переможця (Постачальника) за результатами проведення процедури закупівлі на загальний обсяг закупівлі та становить ___________ (грн з ПДВ) та складається із таких складових:
 Цсз =  _визначена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 oree.</t>
  </si>
  <si>
    <t>ф) на момент укладення Договору визначається шляхом ділення кінцевої цінової пропозиції учасника-переможця (Постачальника) за результатами проведення процедури закупівлі на загальний обсяг закупівлі та становить ___________ (грн з ПДВ) та складається із таких складових:
 Цсз =  _визначена як середньозважена ціна на ринку «на добу наперед» за повний останній календарний місяць (Жовтень 2025 року), що передує даті оголошення процедури закупівлі, за даними «Оператор ринку», розміщеними на його вебсайті:  https:// www. oree.</t>
  </si>
  <si>
    <t>ф) на момент укладення Договору визначається шляхом ділення кінцевої цінової пропозиції учасника-переможця (Постачальника) за результатами проведення процедури закупівлі на загальний обсяг закупівлі та становить ___________ (грн з ПДВ) та складається із таких складових:
 Цсз = _визначена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 oree.</t>
  </si>
  <si>
    <t>ф) на момент укладення Договору визначається шляхом ділення кінцевої цінової пропозиції учасника-переможця (Постачальника) за результатами проведення процедури закупівлі на загальний обсяг закупівлі та становить ___________ (грн з ПДВ) та складається із таких складових: Цсз =  _визначена Постачальником як середньозважена ціна на ринку «на добу наперед» за повний останній календарний місяць, що передує даті оголошення процедури закупівлі, за даними «Оператор ринку», розміщеними на його вебсайті:  https:// www. oree.</t>
  </si>
  <si>
    <t>ф) на момент укладення Договору визначається шляхом ділення цінової пропозиції переможця відбору (Постачальника) за результатами проведення закупівлі на загальний обсяг закупівлі та становить ___________ (грн з ПДВ) та складається із таких складових:
 Цсз =  _визначена Постачальником як середньозважена ціна на ринку «на добу наперед» за повний останній календарний місяць, що передує даті оголошення закупівлі, за даними «Оператор ринку», розміщеними на його вебсайті:  https:// www. oree.</t>
  </si>
  <si>
    <t>інформацією щодо відсутності підстав, установлених у пункті 47 Особливостей – згідно Додатку 1 до цієї тендерної документації;
 заповненою формою «Тендерна пропозиція», згідно з   Додатком 4 до цієї документації (Учасник не повинен відступати від даної форми, в протилежному випадку пропозиція відхиляється);
 Додаток 3 до цієї документації «Проєкт договору про закупівлю» (підписаний та завірений печаткою учасника, як підтвердження згоди учасника із умовами договору).</t>
  </si>
  <si>
    <t>№</t>
  </si>
  <si>
    <t>● Ца – це первинна ціна, яку пропонує постачальник, при подачі тендерної пропозиції, а у разі проведення аукціону — ціна за результатом аукціону, яка є актуальною на день укладення Договору, грн за 1 кВт*год без ПДВ.  У подальшому — ціна, яка буде змінюватись, враховуючи середньозважену ціну електричної енергії за результатами торгів на ринку «на добу наперед» за повний календарний місяць (без ПДВ);
 ● Тосп – ціна (тариф) послуг оператора системи передачі, яка встановлена Регулятором на відповідний розрахунковий період), грн за 1 кВт*год без ПДВ;</t>
  </si>
  <si>
    <t>● Цпсз – поточна середньозважена ціна купівлі-продажу електричної енергії за результатами торгів на ринку «на добу наперед» за розрахунковий період календарний місяць, грн за 1 кВт*год без ПДВ;
 ● Ц0сз – поточна середньозважена ціна закупівлі за 1 кВт*год без ПДВ за результатами торгів на ринку «на добу наперед» за (повний, останній календарний місяць, доступна на момент кінцевого терміну подання тендерної пропозиції), при визначенні ціни за перший місяць постачання, у подальшому — за місяць, що передує розрахунковому, згідно з інформацією, оприлюдненою Оператором ринку електричної енергії на сайті https://www. oree.</t>
  </si>
</sst>
</file>

<file path=xl/styles.xml><?xml version="1.0" encoding="utf-8"?>
<styleSheet xmlns="http://schemas.openxmlformats.org/spreadsheetml/2006/main">
  <numFmts count="4">
    <numFmt numFmtId="165" formatCode="yyyy-mm-dd"/>
    <numFmt numFmtId="166" formatCode="dd.mm.yyyy"/>
    <numFmt numFmtId="167" formatCode="hh:mm"/>
    <numFmt numFmtId="168" formatCode="dd.mm.yyyy hh:mm"/>
  </numFmts>
  <fonts count="4">
    <font>
      <sz val="11"/>
      <color theme="1"/>
      <name val="Calibri"/>
      <family val="2"/>
      <scheme val="minor"/>
    </font>
    <font>
      <sz val="10.0"/>
      <color rgb="00000000"/>
      <name val="Arial"/>
      <family val="2"/>
    </font>
    <font>
      <sz val="10.0"/>
      <color rgb="0000FF"/>
      <name val="Arial"/>
      <family val="2"/>
    </font>
    <font>
      <sz val="10.0"/>
      <color rgb="FFFFFF"/>
      <name val="Arial"/>
      <family val="2"/>
      <b/>
    </font>
  </fonts>
  <fills count="3">
    <fill>
      <patternFill patternType="none"/>
    </fill>
    <fill>
      <patternFill patternType="gray125"/>
    </fill>
    <fill>
      <patternFill patternType="solid">
        <fgColor rgb="008000"/>
      </patternFill>
    </fill>
  </fills>
  <borders count="2">
    <border>
      <left/>
      <right/>
      <top/>
      <bottom/>
      <diagonal/>
    </border>
    <border>
      <left style="medium">
        <color rgb="FFFFFF"/>
      </left>
      <right style="medium">
        <color rgb="FFFFFF"/>
      </right>
      <top style="medium">
        <color rgb="FFFFFF"/>
      </top>
      <bottom style="medium">
        <color rgb="FFFFFF"/>
      </bottom>
      <diagonal/>
    </border>
  </borders>
  <cellStyleXfs count="1">
    <xf numFmtId="0" fontId="0" fillId="0" borderId="0"/>
  </cellStyleXfs>
  <cellXfs count="12">
    <xf numFmtId="0" fontId="0" fillId="0" xfId="0" borderId="0"/>
    <xf numFmtId="0" fontId="1" fillId="0" xfId="0" borderId="0" applyFont="1"/>
    <xf numFmtId="0" fontId="2" fillId="0" xfId="0" borderId="0" applyFont="1"/>
    <xf numFmtId="0" fontId="3" fillId="2" xfId="0" borderId="1" applyFont="1" applyBorder="1" applyFill="1" applyAlignment="1">
      <alignment horizontal="center" wrapText="1"/>
    </xf>
    <xf numFmtId="1" fontId="1" fillId="0" xfId="0" borderId="0" applyFont="1" applyNumberFormat="1"/>
    <xf numFmtId="165" fontId="0" fillId="0" xfId="0" borderId="0" applyNumberFormat="1"/>
    <xf numFmtId="166" fontId="1" fillId="0" xfId="0" borderId="0" applyFont="1" applyNumberFormat="1"/>
    <xf numFmtId="21" fontId="0" fillId="0" xfId="0" borderId="0" applyNumberFormat="1"/>
    <xf numFmtId="167" fontId="1" fillId="0" xfId="0" borderId="0" applyFont="1" applyNumberFormat="1"/>
    <xf numFmtId="168" fontId="1" fillId="0" xfId="0" borderId="0" applyFont="1" applyNumberFormat="1"/>
    <xf numFmtId="4" fontId="1" fillId="0" xfId="0" borderId="0" applyFont="1" applyNumberFormat="1"/>
  </cellXfs>
  <cellStyles count="1">
    <cellStyle name="Normal" xfId="0" builtinId="0"/>
  </cellStyles>
  <dxfs count="0"/>
  <tableStyles count="0" defaultTableStyle="TableStyleMedium9" defaultPivotStyle="PivotStyleLight16"/>
</styleSheet>
</file>

<file path=xl/_rels/workbook.xml.rels><ns0:Relationships xmlns:ns0="http://schemas.openxmlformats.org/package/2006/relationships">
  <ns0:Relationship Id="rId1" Target="worksheets/sheet1.xml" Type="http://schemas.openxmlformats.org/officeDocument/2006/relationships/worksheet"/>
  <ns0:Relationship Id="rId2" Target="sharedStrings.xml" Type="http://schemas.openxmlformats.org/officeDocument/2006/relationships/sharedStrings"/>
  <ns0:Relationship Id="rId3" Target="styles.xml" Type="http://schemas.openxmlformats.org/officeDocument/2006/relationships/styles"/>
  <ns0:Relationship Id="rId4" Target="theme/theme1.xml" Type="http://schemas.openxmlformats.org/officeDocument/2006/relationships/theme"/>
</ns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ns0:Relationships xmlns:ns0="http://schemas.openxmlformats.org/package/2006/relationships">
  <ns0:Relationship Id="rId1" Type="http://schemas.openxmlformats.org/officeDocument/2006/relationships/hyperlink" Target="mailto:report-feedback@zakupivli.pro" TargetMode="External"/>
  <ns0:Relationship Id="rId2" Type="http://schemas.openxmlformats.org/officeDocument/2006/relationships/hyperlink" Target="https://my.zakupivli.pro/remote/dispatcher/state_purchase_lot_view/1853751" TargetMode="External"/>
  <ns0:Relationship Id="rId3" Type="http://schemas.openxmlformats.org/officeDocument/2006/relationships/hyperlink" Target="https://my.zakupivli.pro/remote/dispatcher/state_purchase_view/63806816" TargetMode="External"/>
  <ns0:Relationship Id="rId4" Type="http://schemas.openxmlformats.org/officeDocument/2006/relationships/hyperlink" Target="https://my.zakupivli.pro/remote/dispatcher/state_purchase_lot_view/1853748" TargetMode="External"/>
  <ns0:Relationship Id="rId5" Type="http://schemas.openxmlformats.org/officeDocument/2006/relationships/hyperlink" Target="https://my.zakupivli.pro/remote/dispatcher/state_purchase_view/63806619" TargetMode="External"/>
  <ns0:Relationship Id="rId6" Type="http://schemas.openxmlformats.org/officeDocument/2006/relationships/hyperlink" Target="https://my.zakupivli.pro/remote/dispatcher/state_purchase_lot_view/1853743" TargetMode="External"/>
  <ns0:Relationship Id="rId7" Type="http://schemas.openxmlformats.org/officeDocument/2006/relationships/hyperlink" Target="https://my.zakupivli.pro/remote/dispatcher/state_purchase_lot_view/1853738" TargetMode="External"/>
  <ns0:Relationship Id="rId8" Type="http://schemas.openxmlformats.org/officeDocument/2006/relationships/hyperlink" Target="https://my.zakupivli.pro/remote/dispatcher/state_purchase_view/63806136" TargetMode="External"/>
  <ns0:Relationship Id="rId9" Type="http://schemas.openxmlformats.org/officeDocument/2006/relationships/hyperlink" Target="https://my.zakupivli.pro/remote/dispatcher/state_purchase_view/63806332" TargetMode="External"/>
  <ns0:Relationship Id="rId10" Type="http://schemas.openxmlformats.org/officeDocument/2006/relationships/hyperlink" Target="https://my.zakupivli.pro/remote/dispatcher/state_purchase_view/63806252" TargetMode="External"/>
  <ns0:Relationship Id="rId11" Type="http://schemas.openxmlformats.org/officeDocument/2006/relationships/hyperlink" Target="https://my.zakupivli.pro/remote/dispatcher/state_purchase_view/63806170" TargetMode="External"/>
  <ns0:Relationship Id="rId12" Type="http://schemas.openxmlformats.org/officeDocument/2006/relationships/hyperlink" Target="https://my.zakupivli.pro/remote/dispatcher/state_purchase_view/63806126" TargetMode="External"/>
  <ns0:Relationship Id="rId13" Type="http://schemas.openxmlformats.org/officeDocument/2006/relationships/hyperlink" Target="https://my.zakupivli.pro/remote/dispatcher/state_purchase_lot_view/1853720" TargetMode="External"/>
  <ns0:Relationship Id="rId14" Type="http://schemas.openxmlformats.org/officeDocument/2006/relationships/hyperlink" Target="https://my.zakupivli.pro/remote/dispatcher/state_purchase_view/63806107" TargetMode="External"/>
  <ns0:Relationship Id="rId15" Type="http://schemas.openxmlformats.org/officeDocument/2006/relationships/hyperlink" Target="https://my.zakupivli.pro/remote/dispatcher/state_purchase_lot_view/1853711" TargetMode="External"/>
  <ns0:Relationship Id="rId16" Type="http://schemas.openxmlformats.org/officeDocument/2006/relationships/hyperlink" Target="https://my.zakupivli.pro/remote/dispatcher/state_purchase_lot_view/1853695" TargetMode="External"/>
  <ns0:Relationship Id="rId17" Type="http://schemas.openxmlformats.org/officeDocument/2006/relationships/hyperlink" Target="https://my.zakupivli.pro/remote/dispatcher/state_purchase_view/63805597" TargetMode="External"/>
  <ns0:Relationship Id="rId18" Type="http://schemas.openxmlformats.org/officeDocument/2006/relationships/hyperlink" Target="https://my.zakupivli.pro/remote/dispatcher/state_purchase_view/63805307" TargetMode="External"/>
  <ns0:Relationship Id="rId19" Type="http://schemas.openxmlformats.org/officeDocument/2006/relationships/hyperlink" Target="https://my.zakupivli.pro/remote/dispatcher/state_purchase_lot_view/1853670" TargetMode="External"/>
  <ns0:Relationship Id="rId20" Type="http://schemas.openxmlformats.org/officeDocument/2006/relationships/hyperlink" Target="https://my.zakupivli.pro/remote/dispatcher/state_purchase_view/63805432" TargetMode="External"/>
  <ns0:Relationship Id="rId21" Type="http://schemas.openxmlformats.org/officeDocument/2006/relationships/hyperlink" Target="https://my.zakupivli.pro/remote/dispatcher/state_purchase_view/63805392" TargetMode="External"/>
  <ns0:Relationship Id="rId22" Type="http://schemas.openxmlformats.org/officeDocument/2006/relationships/hyperlink" Target="https://my.zakupivli.pro/remote/dispatcher/state_purchase_view/63805441" TargetMode="External"/>
  <ns0:Relationship Id="rId23" Type="http://schemas.openxmlformats.org/officeDocument/2006/relationships/hyperlink" Target="https://my.zakupivli.pro/remote/dispatcher/state_purchase_view/63805345" TargetMode="External"/>
  <ns0:Relationship Id="rId24" Type="http://schemas.openxmlformats.org/officeDocument/2006/relationships/hyperlink" Target="https://my.zakupivli.pro/remote/dispatcher/state_purchase_lot_view/1853666" TargetMode="External"/>
  <ns0:Relationship Id="rId25" Type="http://schemas.openxmlformats.org/officeDocument/2006/relationships/hyperlink" Target="https://my.zakupivli.pro/remote/dispatcher/state_purchase_view/63805178" TargetMode="External"/>
  <ns0:Relationship Id="rId26" Type="http://schemas.openxmlformats.org/officeDocument/2006/relationships/hyperlink" Target="https://my.zakupivli.pro/remote/dispatcher/state_purchase_view/63804900" TargetMode="External"/>
  <ns0:Relationship Id="rId27" Type="http://schemas.openxmlformats.org/officeDocument/2006/relationships/hyperlink" Target="https://my.zakupivli.pro/remote/dispatcher/state_purchase_view/63804844" TargetMode="External"/>
  <ns0:Relationship Id="rId28" Type="http://schemas.openxmlformats.org/officeDocument/2006/relationships/hyperlink" Target="https://my.zakupivli.pro/remote/dispatcher/state_purchase_view/63804735" TargetMode="External"/>
  <ns0:Relationship Id="rId29" Type="http://schemas.openxmlformats.org/officeDocument/2006/relationships/hyperlink" Target="https://my.zakupivli.pro/remote/dispatcher/state_purchase_view/63804625" TargetMode="External"/>
  <ns0:Relationship Id="rId30" Type="http://schemas.openxmlformats.org/officeDocument/2006/relationships/hyperlink" Target="https://my.zakupivli.pro/remote/dispatcher/state_purchase_view/63804397" TargetMode="External"/>
  <ns0:Relationship Id="rId31" Type="http://schemas.openxmlformats.org/officeDocument/2006/relationships/hyperlink" Target="https://my.zakupivli.pro/remote/dispatcher/state_purchase_view/63804612" TargetMode="External"/>
  <ns0:Relationship Id="rId32" Type="http://schemas.openxmlformats.org/officeDocument/2006/relationships/hyperlink" Target="https://my.zakupivli.pro/remote/dispatcher/state_purchase_view/63803968" TargetMode="External"/>
  <ns0:Relationship Id="rId33" Type="http://schemas.openxmlformats.org/officeDocument/2006/relationships/hyperlink" Target="https://my.zakupivli.pro/remote/dispatcher/state_purchase_view/63803780" TargetMode="External"/>
  <ns0:Relationship Id="rId34" Type="http://schemas.openxmlformats.org/officeDocument/2006/relationships/hyperlink" Target="https://my.zakupivli.pro/remote/dispatcher/state_purchase_view/63803518" TargetMode="External"/>
  <ns0:Relationship Id="rId35" Type="http://schemas.openxmlformats.org/officeDocument/2006/relationships/hyperlink" Target="https://my.zakupivli.pro/remote/dispatcher/state_purchase_view/63803182" TargetMode="External"/>
  <ns0:Relationship Id="rId36" Type="http://schemas.openxmlformats.org/officeDocument/2006/relationships/hyperlink" Target="https://my.zakupivli.pro/remote/dispatcher/state_purchase_view/63803373" TargetMode="External"/>
  <ns0:Relationship Id="rId37" Type="http://schemas.openxmlformats.org/officeDocument/2006/relationships/hyperlink" Target="https://my.zakupivli.pro/remote/dispatcher/state_purchase_lot_view/1853544" TargetMode="External"/>
  <ns0:Relationship Id="rId38" Type="http://schemas.openxmlformats.org/officeDocument/2006/relationships/hyperlink" Target="https://my.zakupivli.pro/remote/dispatcher/state_purchase_lot_view/1853578" TargetMode="External"/>
  <ns0:Relationship Id="rId39" Type="http://schemas.openxmlformats.org/officeDocument/2006/relationships/hyperlink" Target="https://my.zakupivli.pro/remote/dispatcher/state_purchase_view/63803059" TargetMode="External"/>
  <ns0:Relationship Id="rId40" Type="http://schemas.openxmlformats.org/officeDocument/2006/relationships/hyperlink" Target="https://my.zakupivli.pro/remote/dispatcher/state_purchase_view/63803545" TargetMode="External"/>
  <ns0:Relationship Id="rId41" Type="http://schemas.openxmlformats.org/officeDocument/2006/relationships/hyperlink" Target="https://my.zakupivli.pro/remote/dispatcher/state_purchase_view/63802491" TargetMode="External"/>
  <ns0:Relationship Id="rId42" Type="http://schemas.openxmlformats.org/officeDocument/2006/relationships/hyperlink" Target="https://my.zakupivli.pro/remote/dispatcher/state_purchase_lot_view/1853464" TargetMode="External"/>
  <ns0:Relationship Id="rId43" Type="http://schemas.openxmlformats.org/officeDocument/2006/relationships/hyperlink" Target="https://my.zakupivli.pro/remote/dispatcher/state_purchase_view/63802294" TargetMode="External"/>
  <ns0:Relationship Id="rId44" Type="http://schemas.openxmlformats.org/officeDocument/2006/relationships/hyperlink" Target="https://my.zakupivli.pro/remote/dispatcher/state_purchase_view/63802139" TargetMode="External"/>
  <ns0:Relationship Id="rId45" Type="http://schemas.openxmlformats.org/officeDocument/2006/relationships/hyperlink" Target="https://my.zakupivli.pro/remote/dispatcher/state_purchase_view/63802079" TargetMode="External"/>
  <ns0:Relationship Id="rId46" Type="http://schemas.openxmlformats.org/officeDocument/2006/relationships/hyperlink" Target="https://my.zakupivli.pro/remote/dispatcher/state_purchase_lot_view/1853445" TargetMode="External"/>
  <ns0:Relationship Id="rId47" Type="http://schemas.openxmlformats.org/officeDocument/2006/relationships/hyperlink" Target="https://my.zakupivli.pro/remote/dispatcher/state_purchase_view/63801885" TargetMode="External"/>
  <ns0:Relationship Id="rId48" Type="http://schemas.openxmlformats.org/officeDocument/2006/relationships/hyperlink" Target="https://my.zakupivli.pro/remote/dispatcher/state_purchase_view/63801883" TargetMode="External"/>
  <ns0:Relationship Id="rId49" Type="http://schemas.openxmlformats.org/officeDocument/2006/relationships/hyperlink" Target="https://my.zakupivli.pro/remote/dispatcher/state_purchase_lot_view/1853417" TargetMode="External"/>
  <ns0:Relationship Id="rId50" Type="http://schemas.openxmlformats.org/officeDocument/2006/relationships/hyperlink" Target="https://my.zakupivli.pro/remote/dispatcher/state_purchase_lot_view/1853428" TargetMode="External"/>
  <ns0:Relationship Id="rId51" Type="http://schemas.openxmlformats.org/officeDocument/2006/relationships/hyperlink" Target="https://my.zakupivli.pro/remote/dispatcher/state_purchase_view/63801524" TargetMode="External"/>
  <ns0:Relationship Id="rId52" Type="http://schemas.openxmlformats.org/officeDocument/2006/relationships/hyperlink" Target="https://my.zakupivli.pro/remote/dispatcher/state_purchase_view/63801486" TargetMode="External"/>
  <ns0:Relationship Id="rId53" Type="http://schemas.openxmlformats.org/officeDocument/2006/relationships/hyperlink" Target="https://my.zakupivli.pro/remote/dispatcher/state_purchase_view/63801183" TargetMode="External"/>
  <ns0:Relationship Id="rId54" Type="http://schemas.openxmlformats.org/officeDocument/2006/relationships/hyperlink" Target="https://my.zakupivli.pro/remote/dispatcher/state_purchase_view/63801200" TargetMode="External"/>
  <ns0:Relationship Id="rId55" Type="http://schemas.openxmlformats.org/officeDocument/2006/relationships/hyperlink" Target="https://my.zakupivli.pro/remote/dispatcher/state_purchase_view/63801037" TargetMode="External"/>
  <ns0:Relationship Id="rId56" Type="http://schemas.openxmlformats.org/officeDocument/2006/relationships/hyperlink" Target="https://my.zakupivli.pro/remote/dispatcher/state_purchase_view/63801035" TargetMode="External"/>
  <ns0:Relationship Id="rId57" Type="http://schemas.openxmlformats.org/officeDocument/2006/relationships/hyperlink" Target="https://my.zakupivli.pro/remote/dispatcher/state_purchase_lot_view/1853332" TargetMode="External"/>
  <ns0:Relationship Id="rId58" Type="http://schemas.openxmlformats.org/officeDocument/2006/relationships/hyperlink" Target="https://my.zakupivli.pro/remote/dispatcher/state_purchase_view/63801853" TargetMode="External"/>
  <ns0:Relationship Id="rId59" Type="http://schemas.openxmlformats.org/officeDocument/2006/relationships/hyperlink" Target="https://my.zakupivli.pro/remote/dispatcher/state_purchase_view/63800521" TargetMode="External"/>
  <ns0:Relationship Id="rId60" Type="http://schemas.openxmlformats.org/officeDocument/2006/relationships/hyperlink" Target="https://my.zakupivli.pro/remote/dispatcher/state_purchase_lot_view/1853347" TargetMode="External"/>
  <ns0:Relationship Id="rId61" Type="http://schemas.openxmlformats.org/officeDocument/2006/relationships/hyperlink" Target="https://my.zakupivli.pro/remote/dispatcher/state_purchase_view/63800008" TargetMode="External"/>
  <ns0:Relationship Id="rId62" Type="http://schemas.openxmlformats.org/officeDocument/2006/relationships/hyperlink" Target="https://my.zakupivli.pro/remote/dispatcher/state_purchase_view/63799639" TargetMode="External"/>
  <ns0:Relationship Id="rId63" Type="http://schemas.openxmlformats.org/officeDocument/2006/relationships/hyperlink" Target="https://my.zakupivli.pro/remote/dispatcher/state_purchase_lot_view/1853305" TargetMode="External"/>
  <ns0:Relationship Id="rId64" Type="http://schemas.openxmlformats.org/officeDocument/2006/relationships/hyperlink" Target="https://my.zakupivli.pro/remote/dispatcher/state_purchase_view/63799434" TargetMode="External"/>
  <ns0:Relationship Id="rId65" Type="http://schemas.openxmlformats.org/officeDocument/2006/relationships/hyperlink" Target="https://my.zakupivli.pro/remote/dispatcher/state_purchase_view/63799357" TargetMode="External"/>
  <ns0:Relationship Id="rId66" Type="http://schemas.openxmlformats.org/officeDocument/2006/relationships/hyperlink" Target="https://my.zakupivli.pro/remote/dispatcher/state_purchase_view/63799335" TargetMode="External"/>
  <ns0:Relationship Id="rId67" Type="http://schemas.openxmlformats.org/officeDocument/2006/relationships/hyperlink" Target="https://my.zakupivli.pro/remote/dispatcher/state_purchase_view/63799249" TargetMode="External"/>
  <ns0:Relationship Id="rId68" Type="http://schemas.openxmlformats.org/officeDocument/2006/relationships/hyperlink" Target="https://my.zakupivli.pro/remote/dispatcher/state_purchase_view/63798917" TargetMode="External"/>
  <ns0:Relationship Id="rId69" Type="http://schemas.openxmlformats.org/officeDocument/2006/relationships/hyperlink" Target="https://my.zakupivli.pro/remote/dispatcher/state_purchase_view/63798956" TargetMode="External"/>
  <ns0:Relationship Id="rId70" Type="http://schemas.openxmlformats.org/officeDocument/2006/relationships/hyperlink" Target="https://my.zakupivli.pro/remote/dispatcher/state_purchase_view/63798728" TargetMode="External"/>
  <ns0:Relationship Id="rId71" Type="http://schemas.openxmlformats.org/officeDocument/2006/relationships/hyperlink" Target="https://my.zakupivli.pro/remote/dispatcher/state_purchase_view/63798560" TargetMode="External"/>
  <ns0:Relationship Id="rId72" Type="http://schemas.openxmlformats.org/officeDocument/2006/relationships/hyperlink" Target="https://my.zakupivli.pro/remote/dispatcher/state_purchase_lot_view/1853234" TargetMode="External"/>
  <ns0:Relationship Id="rId73" Type="http://schemas.openxmlformats.org/officeDocument/2006/relationships/hyperlink" Target="https://my.zakupivli.pro/remote/dispatcher/state_purchase_view/63798660" TargetMode="External"/>
  <ns0:Relationship Id="rId74" Type="http://schemas.openxmlformats.org/officeDocument/2006/relationships/hyperlink" Target="https://my.zakupivli.pro/remote/dispatcher/state_purchase_view/63798729" TargetMode="External"/>
  <ns0:Relationship Id="rId75" Type="http://schemas.openxmlformats.org/officeDocument/2006/relationships/hyperlink" Target="https://my.zakupivli.pro/remote/dispatcher/state_purchase_view/63800354" TargetMode="External"/>
  <ns0:Relationship Id="rId76" Type="http://schemas.openxmlformats.org/officeDocument/2006/relationships/hyperlink" Target="https://my.zakupivli.pro/remote/dispatcher/state_purchase_view/63728605" TargetMode="External"/>
  <ns0:Relationship Id="rId77" Type="http://schemas.openxmlformats.org/officeDocument/2006/relationships/hyperlink" Target="https://my.zakupivli.pro/remote/dispatcher/state_purchase_lot_view/1853221" TargetMode="External"/>
  <ns0:Relationship Id="rId78" Type="http://schemas.openxmlformats.org/officeDocument/2006/relationships/hyperlink" Target="https://my.zakupivli.pro/remote/dispatcher/state_purchase_view/63797719" TargetMode="External"/>
  <ns0:Relationship Id="rId79" Type="http://schemas.openxmlformats.org/officeDocument/2006/relationships/hyperlink" Target="https://my.zakupivli.pro/remote/dispatcher/state_purchase_view/63797714" TargetMode="External"/>
  <ns0:Relationship Id="rId80" Type="http://schemas.openxmlformats.org/officeDocument/2006/relationships/hyperlink" Target="https://my.zakupivli.pro/remote/dispatcher/state_purchase_view/63797628" TargetMode="External"/>
  <ns0:Relationship Id="rId81" Type="http://schemas.openxmlformats.org/officeDocument/2006/relationships/hyperlink" Target="https://my.zakupivli.pro/remote/dispatcher/state_purchase_view/63797406" TargetMode="External"/>
  <ns0:Relationship Id="rId82" Type="http://schemas.openxmlformats.org/officeDocument/2006/relationships/hyperlink" Target="https://my.zakupivli.pro/remote/dispatcher/state_purchase_view/63798538" TargetMode="External"/>
  <ns0:Relationship Id="rId83" Type="http://schemas.openxmlformats.org/officeDocument/2006/relationships/hyperlink" Target="https://my.zakupivli.pro/remote/dispatcher/state_purchase_view/63797336" TargetMode="External"/>
  <ns0:Relationship Id="rId84" Type="http://schemas.openxmlformats.org/officeDocument/2006/relationships/hyperlink" Target="https://my.zakupivli.pro/remote/dispatcher/state_purchase_view/63797051" TargetMode="External"/>
  <ns0:Relationship Id="rId85" Type="http://schemas.openxmlformats.org/officeDocument/2006/relationships/hyperlink" Target="https://my.zakupivli.pro/remote/dispatcher/state_purchase_lot_view/1852051" TargetMode="External"/>
  <ns0:Relationship Id="rId86" Type="http://schemas.openxmlformats.org/officeDocument/2006/relationships/hyperlink" Target="https://my.zakupivli.pro/remote/dispatcher/state_purchase_lot_view/1853187" TargetMode="External"/>
  <ns0:Relationship Id="rId87" Type="http://schemas.openxmlformats.org/officeDocument/2006/relationships/hyperlink" Target="https://my.zakupivli.pro/remote/dispatcher/state_purchase_view/63796826" TargetMode="External"/>
  <ns0:Relationship Id="rId88" Type="http://schemas.openxmlformats.org/officeDocument/2006/relationships/hyperlink" Target="https://my.zakupivli.pro/remote/dispatcher/state_purchase_lot_view/1853243" TargetMode="External"/>
  <ns0:Relationship Id="rId89" Type="http://schemas.openxmlformats.org/officeDocument/2006/relationships/hyperlink" Target="https://my.zakupivli.pro/remote/dispatcher/state_purchase_view/63796893" TargetMode="External"/>
  <ns0:Relationship Id="rId90" Type="http://schemas.openxmlformats.org/officeDocument/2006/relationships/hyperlink" Target="https://my.zakupivli.pro/remote/dispatcher/state_purchase_view/63788000" TargetMode="External"/>
  <ns0:Relationship Id="rId91" Type="http://schemas.openxmlformats.org/officeDocument/2006/relationships/hyperlink" Target="https://my.zakupivli.pro/remote/dispatcher/state_purchase_view/63796663" TargetMode="External"/>
  <ns0:Relationship Id="rId92" Type="http://schemas.openxmlformats.org/officeDocument/2006/relationships/hyperlink" Target="https://my.zakupivli.pro/remote/dispatcher/state_purchase_view/63796572" TargetMode="External"/>
  <ns0:Relationship Id="rId93" Type="http://schemas.openxmlformats.org/officeDocument/2006/relationships/hyperlink" Target="https://my.zakupivli.pro/remote/dispatcher/state_purchase_view/63796157" TargetMode="External"/>
  <ns0:Relationship Id="rId94" Type="http://schemas.openxmlformats.org/officeDocument/2006/relationships/hyperlink" Target="https://my.zakupivli.pro/remote/dispatcher/state_purchase_view/63796535" TargetMode="External"/>
  <ns0:Relationship Id="rId95" Type="http://schemas.openxmlformats.org/officeDocument/2006/relationships/hyperlink" Target="https://my.zakupivli.pro/remote/dispatcher/state_purchase_view/63795655" TargetMode="External"/>
  <ns0:Relationship Id="rId96" Type="http://schemas.openxmlformats.org/officeDocument/2006/relationships/hyperlink" Target="https://my.zakupivli.pro/remote/dispatcher/state_purchase_view/63795542" TargetMode="External"/>
  <ns0:Relationship Id="rId97" Type="http://schemas.openxmlformats.org/officeDocument/2006/relationships/hyperlink" Target="https://my.zakupivli.pro/remote/dispatcher/state_purchase_view/63795264" TargetMode="External"/>
  <ns0:Relationship Id="rId98" Type="http://schemas.openxmlformats.org/officeDocument/2006/relationships/hyperlink" Target="https://my.zakupivli.pro/remote/dispatcher/state_purchase_view/63795698" TargetMode="External"/>
  <ns0:Relationship Id="rId99" Type="http://schemas.openxmlformats.org/officeDocument/2006/relationships/hyperlink" Target="https://my.zakupivli.pro/remote/dispatcher/state_purchase_view/63795206" TargetMode="External"/>
  <ns0:Relationship Id="rId100" Type="http://schemas.openxmlformats.org/officeDocument/2006/relationships/hyperlink" Target="https://my.zakupivli.pro/remote/dispatcher/state_purchase_lot_view/1853172" TargetMode="External"/>
  <ns0:Relationship Id="rId101" Type="http://schemas.openxmlformats.org/officeDocument/2006/relationships/hyperlink" Target="https://my.zakupivli.pro/remote/dispatcher/state_purchase_view/63796670" TargetMode="External"/>
  <ns0:Relationship Id="rId102" Type="http://schemas.openxmlformats.org/officeDocument/2006/relationships/hyperlink" Target="https://my.zakupivli.pro/remote/dispatcher/state_purchase_view/63796181" TargetMode="External"/>
  <ns0:Relationship Id="rId103" Type="http://schemas.openxmlformats.org/officeDocument/2006/relationships/hyperlink" Target="https://my.zakupivli.pro/remote/dispatcher/state_purchase_view/63795490" TargetMode="External"/>
  <ns0:Relationship Id="rId104" Type="http://schemas.openxmlformats.org/officeDocument/2006/relationships/hyperlink" Target="https://my.zakupivli.pro/remote/dispatcher/state_purchase_view/63794991" TargetMode="External"/>
  <ns0:Relationship Id="rId105" Type="http://schemas.openxmlformats.org/officeDocument/2006/relationships/hyperlink" Target="https://my.zakupivli.pro/remote/dispatcher/state_purchase_view/63794966" TargetMode="External"/>
  <ns0:Relationship Id="rId106" Type="http://schemas.openxmlformats.org/officeDocument/2006/relationships/hyperlink" Target="https://my.zakupivli.pro/remote/dispatcher/state_purchase_view/63795459" TargetMode="External"/>
  <ns0:Relationship Id="rId107" Type="http://schemas.openxmlformats.org/officeDocument/2006/relationships/hyperlink" Target="https://my.zakupivli.pro/remote/dispatcher/state_purchase_view/63794938" TargetMode="External"/>
  <ns0:Relationship Id="rId108" Type="http://schemas.openxmlformats.org/officeDocument/2006/relationships/hyperlink" Target="https://my.zakupivli.pro/remote/dispatcher/state_purchase_view/63794755" TargetMode="External"/>
  <ns0:Relationship Id="rId109" Type="http://schemas.openxmlformats.org/officeDocument/2006/relationships/hyperlink" Target="https://my.zakupivli.pro/remote/dispatcher/state_purchase_view/63794682" TargetMode="External"/>
  <ns0:Relationship Id="rId110" Type="http://schemas.openxmlformats.org/officeDocument/2006/relationships/hyperlink" Target="https://my.zakupivli.pro/remote/dispatcher/state_purchase_view/63793949" TargetMode="External"/>
  <ns0:Relationship Id="rId111" Type="http://schemas.openxmlformats.org/officeDocument/2006/relationships/hyperlink" Target="https://my.zakupivli.pro/remote/dispatcher/state_purchase_view/63794522" TargetMode="External"/>
  <ns0:Relationship Id="rId112" Type="http://schemas.openxmlformats.org/officeDocument/2006/relationships/hyperlink" Target="https://my.zakupivli.pro/remote/dispatcher/state_purchase_view/63794439" TargetMode="External"/>
  <ns0:Relationship Id="rId113" Type="http://schemas.openxmlformats.org/officeDocument/2006/relationships/hyperlink" Target="https://my.zakupivli.pro/remote/dispatcher/state_purchase_lot_view/1853056" TargetMode="External"/>
  <ns0:Relationship Id="rId114" Type="http://schemas.openxmlformats.org/officeDocument/2006/relationships/hyperlink" Target="https://my.zakupivli.pro/remote/dispatcher/state_purchase_view/63794166" TargetMode="External"/>
  <ns0:Relationship Id="rId115" Type="http://schemas.openxmlformats.org/officeDocument/2006/relationships/hyperlink" Target="https://my.zakupivli.pro/remote/dispatcher/state_purchase_view/63794014" TargetMode="External"/>
  <ns0:Relationship Id="rId116" Type="http://schemas.openxmlformats.org/officeDocument/2006/relationships/hyperlink" Target="https://my.zakupivli.pro/remote/dispatcher/state_purchase_view/63795173" TargetMode="External"/>
  <ns0:Relationship Id="rId117" Type="http://schemas.openxmlformats.org/officeDocument/2006/relationships/hyperlink" Target="https://my.zakupivli.pro/remote/dispatcher/state_purchase_view/63794546" TargetMode="External"/>
  <ns0:Relationship Id="rId118" Type="http://schemas.openxmlformats.org/officeDocument/2006/relationships/hyperlink" Target="https://my.zakupivli.pro/remote/dispatcher/state_purchase_lot_view/1853061" TargetMode="External"/>
  <ns0:Relationship Id="rId119" Type="http://schemas.openxmlformats.org/officeDocument/2006/relationships/hyperlink" Target="https://my.zakupivli.pro/remote/dispatcher/state_purchase_view/63794032" TargetMode="External"/>
  <ns0:Relationship Id="rId120" Type="http://schemas.openxmlformats.org/officeDocument/2006/relationships/hyperlink" Target="https://my.zakupivli.pro/remote/dispatcher/state_purchase_view/63794001" TargetMode="External"/>
  <ns0:Relationship Id="rId121" Type="http://schemas.openxmlformats.org/officeDocument/2006/relationships/hyperlink" Target="https://my.zakupivli.pro/remote/dispatcher/state_purchase_view/63793896" TargetMode="External"/>
  <ns0:Relationship Id="rId122" Type="http://schemas.openxmlformats.org/officeDocument/2006/relationships/hyperlink" Target="https://my.zakupivli.pro/remote/dispatcher/state_purchase_view/63780325" TargetMode="External"/>
  <ns0:Relationship Id="rId123" Type="http://schemas.openxmlformats.org/officeDocument/2006/relationships/hyperlink" Target="https://my.zakupivli.pro/remote/dispatcher/state_purchase_view/63793674" TargetMode="External"/>
  <ns0:Relationship Id="rId124" Type="http://schemas.openxmlformats.org/officeDocument/2006/relationships/hyperlink" Target="https://my.zakupivli.pro/remote/dispatcher/state_purchase_view/63793640" TargetMode="External"/>
  <ns0:Relationship Id="rId125" Type="http://schemas.openxmlformats.org/officeDocument/2006/relationships/hyperlink" Target="https://my.zakupivli.pro/remote/dispatcher/state_purchase_lot_view/1853006" TargetMode="External"/>
  <ns0:Relationship Id="rId126" Type="http://schemas.openxmlformats.org/officeDocument/2006/relationships/hyperlink" Target="https://my.zakupivli.pro/remote/dispatcher/state_purchase_view/63793352" TargetMode="External"/>
  <ns0:Relationship Id="rId127" Type="http://schemas.openxmlformats.org/officeDocument/2006/relationships/hyperlink" Target="https://my.zakupivli.pro/remote/dispatcher/state_purchase_view/63793712" TargetMode="External"/>
  <ns0:Relationship Id="rId128" Type="http://schemas.openxmlformats.org/officeDocument/2006/relationships/hyperlink" Target="https://my.zakupivli.pro/remote/dispatcher/state_purchase_view/63793058" TargetMode="External"/>
  <ns0:Relationship Id="rId129" Type="http://schemas.openxmlformats.org/officeDocument/2006/relationships/hyperlink" Target="https://my.zakupivli.pro/remote/dispatcher/state_purchase_view/63792881" TargetMode="External"/>
  <ns0:Relationship Id="rId130" Type="http://schemas.openxmlformats.org/officeDocument/2006/relationships/hyperlink" Target="https://my.zakupivli.pro/remote/dispatcher/state_purchase_view/63792546" TargetMode="External"/>
  <ns0:Relationship Id="rId131" Type="http://schemas.openxmlformats.org/officeDocument/2006/relationships/hyperlink" Target="https://my.zakupivli.pro/remote/dispatcher/state_purchase_view/63792541" TargetMode="External"/>
  <ns0:Relationship Id="rId132" Type="http://schemas.openxmlformats.org/officeDocument/2006/relationships/hyperlink" Target="https://my.zakupivli.pro/remote/dispatcher/state_purchase_lot_view/1852964" TargetMode="External"/>
  <ns0:Relationship Id="rId133" Type="http://schemas.openxmlformats.org/officeDocument/2006/relationships/hyperlink" Target="https://my.zakupivli.pro/remote/dispatcher/state_purchase_view/63792995" TargetMode="External"/>
  <ns0:Relationship Id="rId134" Type="http://schemas.openxmlformats.org/officeDocument/2006/relationships/hyperlink" Target="https://my.zakupivli.pro/remote/dispatcher/state_purchase_view/63792444" TargetMode="External"/>
  <ns0:Relationship Id="rId135" Type="http://schemas.openxmlformats.org/officeDocument/2006/relationships/hyperlink" Target="https://my.zakupivli.pro/remote/dispatcher/state_purchase_lot_view/1853011" TargetMode="External"/>
  <ns0:Relationship Id="rId136" Type="http://schemas.openxmlformats.org/officeDocument/2006/relationships/hyperlink" Target="https://my.zakupivli.pro/remote/dispatcher/state_purchase_lot_view/1852936" TargetMode="External"/>
  <ns0:Relationship Id="rId137" Type="http://schemas.openxmlformats.org/officeDocument/2006/relationships/hyperlink" Target="https://my.zakupivli.pro/remote/dispatcher/state_purchase_view/63792305" TargetMode="External"/>
  <ns0:Relationship Id="rId138" Type="http://schemas.openxmlformats.org/officeDocument/2006/relationships/hyperlink" Target="https://my.zakupivli.pro/remote/dispatcher/state_purchase_lot_view/1853046" TargetMode="External"/>
  <ns0:Relationship Id="rId139" Type="http://schemas.openxmlformats.org/officeDocument/2006/relationships/hyperlink" Target="https://my.zakupivli.pro/remote/dispatcher/state_purchase_view/63792098" TargetMode="External"/>
  <ns0:Relationship Id="rId140" Type="http://schemas.openxmlformats.org/officeDocument/2006/relationships/hyperlink" Target="https://my.zakupivli.pro/remote/dispatcher/state_purchase_view/63791055" TargetMode="External"/>
  <ns0:Relationship Id="rId141" Type="http://schemas.openxmlformats.org/officeDocument/2006/relationships/hyperlink" Target="https://my.zakupivli.pro/remote/dispatcher/state_purchase_lot_view/1852991" TargetMode="External"/>
  <ns0:Relationship Id="rId142" Type="http://schemas.openxmlformats.org/officeDocument/2006/relationships/hyperlink" Target="https://my.zakupivli.pro/remote/dispatcher/state_purchase_view/63790660" TargetMode="External"/>
  <ns0:Relationship Id="rId143" Type="http://schemas.openxmlformats.org/officeDocument/2006/relationships/hyperlink" Target="https://my.zakupivli.pro/remote/dispatcher/state_purchase_view/63790363" TargetMode="External"/>
  <ns0:Relationship Id="rId144" Type="http://schemas.openxmlformats.org/officeDocument/2006/relationships/hyperlink" Target="https://my.zakupivli.pro/remote/dispatcher/state_purchase_view/63790937" TargetMode="External"/>
  <ns0:Relationship Id="rId145" Type="http://schemas.openxmlformats.org/officeDocument/2006/relationships/hyperlink" Target="https://my.zakupivli.pro/remote/dispatcher/state_purchase_lot_view/1852903" TargetMode="External"/>
  <ns0:Relationship Id="rId146" Type="http://schemas.openxmlformats.org/officeDocument/2006/relationships/hyperlink" Target="https://my.zakupivli.pro/remote/dispatcher/state_purchase_lot_view/1852874" TargetMode="External"/>
  <ns0:Relationship Id="rId147" Type="http://schemas.openxmlformats.org/officeDocument/2006/relationships/hyperlink" Target="https://my.zakupivli.pro/remote/dispatcher/state_purchase_view/63786614" TargetMode="External"/>
  <ns0:Relationship Id="rId148" Type="http://schemas.openxmlformats.org/officeDocument/2006/relationships/hyperlink" Target="https://my.zakupivli.pro/remote/dispatcher/state_purchase_view/63790032" TargetMode="External"/>
  <ns0:Relationship Id="rId149" Type="http://schemas.openxmlformats.org/officeDocument/2006/relationships/hyperlink" Target="https://my.zakupivli.pro/remote/dispatcher/state_purchase_view/63790026" TargetMode="External"/>
  <ns0:Relationship Id="rId150" Type="http://schemas.openxmlformats.org/officeDocument/2006/relationships/hyperlink" Target="https://my.zakupivli.pro/remote/dispatcher/state_purchase_lot_view/1852861" TargetMode="External"/>
  <ns0:Relationship Id="rId151" Type="http://schemas.openxmlformats.org/officeDocument/2006/relationships/hyperlink" Target="https://my.zakupivli.pro/remote/dispatcher/state_purchase_lot_view/1852865" TargetMode="External"/>
  <ns0:Relationship Id="rId152" Type="http://schemas.openxmlformats.org/officeDocument/2006/relationships/hyperlink" Target="https://my.zakupivli.pro/remote/dispatcher/state_purchase_lot_view/1852583" TargetMode="External"/>
  <ns0:Relationship Id="rId153" Type="http://schemas.openxmlformats.org/officeDocument/2006/relationships/hyperlink" Target="https://my.zakupivli.pro/remote/dispatcher/state_purchase_view/63789649" TargetMode="External"/>
  <ns0:Relationship Id="rId154" Type="http://schemas.openxmlformats.org/officeDocument/2006/relationships/hyperlink" Target="https://my.zakupivli.pro/remote/dispatcher/state_purchase_lot_view/1853104" TargetMode="External"/>
  <ns0:Relationship Id="rId155" Type="http://schemas.openxmlformats.org/officeDocument/2006/relationships/hyperlink" Target="https://my.zakupivli.pro/remote/dispatcher/state_purchase_lot_view/1852840" TargetMode="External"/>
  <ns0:Relationship Id="rId156" Type="http://schemas.openxmlformats.org/officeDocument/2006/relationships/hyperlink" Target="https://my.zakupivli.pro/remote/dispatcher/state_purchase_view/63789671" TargetMode="External"/>
  <ns0:Relationship Id="rId157" Type="http://schemas.openxmlformats.org/officeDocument/2006/relationships/hyperlink" Target="https://my.zakupivli.pro/remote/dispatcher/state_purchase_view/63788826" TargetMode="External"/>
  <ns0:Relationship Id="rId158" Type="http://schemas.openxmlformats.org/officeDocument/2006/relationships/hyperlink" Target="https://my.zakupivli.pro/remote/dispatcher/state_purchase_view/63788709" TargetMode="External"/>
  <ns0:Relationship Id="rId159" Type="http://schemas.openxmlformats.org/officeDocument/2006/relationships/hyperlink" Target="https://my.zakupivli.pro/remote/dispatcher/state_purchase_lot_view/1852816" TargetMode="External"/>
  <ns0:Relationship Id="rId160" Type="http://schemas.openxmlformats.org/officeDocument/2006/relationships/hyperlink" Target="https://my.zakupivli.pro/remote/dispatcher/state_purchase_view/63788679" TargetMode="External"/>
  <ns0:Relationship Id="rId161" Type="http://schemas.openxmlformats.org/officeDocument/2006/relationships/hyperlink" Target="https://my.zakupivli.pro/remote/dispatcher/state_purchase_view/63788216" TargetMode="External"/>
  <ns0:Relationship Id="rId162" Type="http://schemas.openxmlformats.org/officeDocument/2006/relationships/hyperlink" Target="https://my.zakupivli.pro/remote/dispatcher/state_purchase_lot_view/1852808" TargetMode="External"/>
  <ns0:Relationship Id="rId163" Type="http://schemas.openxmlformats.org/officeDocument/2006/relationships/hyperlink" Target="https://my.zakupivli.pro/remote/dispatcher/state_purchase_view/63788660" TargetMode="External"/>
  <ns0:Relationship Id="rId164" Type="http://schemas.openxmlformats.org/officeDocument/2006/relationships/hyperlink" Target="https://my.zakupivli.pro/remote/dispatcher/state_purchase_view/63788120" TargetMode="External"/>
  <ns0:Relationship Id="rId165" Type="http://schemas.openxmlformats.org/officeDocument/2006/relationships/hyperlink" Target="https://my.zakupivli.pro/remote/dispatcher/state_purchase_lot_view/1852687" TargetMode="External"/>
  <ns0:Relationship Id="rId166" Type="http://schemas.openxmlformats.org/officeDocument/2006/relationships/hyperlink" Target="https://my.zakupivli.pro/remote/dispatcher/state_purchase_lot_view/1852791" TargetMode="External"/>
  <ns0:Relationship Id="rId167" Type="http://schemas.openxmlformats.org/officeDocument/2006/relationships/hyperlink" Target="https://my.zakupivli.pro/remote/dispatcher/state_purchase_view/63787440" TargetMode="External"/>
  <ns0:Relationship Id="rId168" Type="http://schemas.openxmlformats.org/officeDocument/2006/relationships/hyperlink" Target="https://my.zakupivli.pro/remote/dispatcher/state_purchase_view/63787428" TargetMode="External"/>
  <ns0:Relationship Id="rId169" Type="http://schemas.openxmlformats.org/officeDocument/2006/relationships/hyperlink" Target="https://my.zakupivli.pro/remote/dispatcher/state_purchase_lot_view/1852754" TargetMode="External"/>
  <ns0:Relationship Id="rId170" Type="http://schemas.openxmlformats.org/officeDocument/2006/relationships/hyperlink" Target="https://my.zakupivli.pro/remote/dispatcher/state_purchase_lot_view/1852740" TargetMode="External"/>
  <ns0:Relationship Id="rId171" Type="http://schemas.openxmlformats.org/officeDocument/2006/relationships/hyperlink" Target="https://my.zakupivli.pro/remote/dispatcher/state_purchase_view/63786972" TargetMode="External"/>
  <ns0:Relationship Id="rId172" Type="http://schemas.openxmlformats.org/officeDocument/2006/relationships/hyperlink" Target="https://my.zakupivli.pro/remote/dispatcher/state_purchase_view/63786883" TargetMode="External"/>
  <ns0:Relationship Id="rId173" Type="http://schemas.openxmlformats.org/officeDocument/2006/relationships/hyperlink" Target="https://my.zakupivli.pro/remote/dispatcher/state_purchase_lot_view/1852725" TargetMode="External"/>
  <ns0:Relationship Id="rId174" Type="http://schemas.openxmlformats.org/officeDocument/2006/relationships/hyperlink" Target="https://my.zakupivli.pro/remote/dispatcher/state_purchase_view/63786609" TargetMode="External"/>
  <ns0:Relationship Id="rId175" Type="http://schemas.openxmlformats.org/officeDocument/2006/relationships/hyperlink" Target="https://my.zakupivli.pro/remote/dispatcher/state_purchase_view/63786514" TargetMode="External"/>
  <ns0:Relationship Id="rId176" Type="http://schemas.openxmlformats.org/officeDocument/2006/relationships/hyperlink" Target="https://my.zakupivli.pro/remote/dispatcher/state_purchase_lot_view/1852699" TargetMode="External"/>
  <ns0:Relationship Id="rId177" Type="http://schemas.openxmlformats.org/officeDocument/2006/relationships/hyperlink" Target="https://my.zakupivli.pro/remote/dispatcher/state_purchase_view/63788801" TargetMode="External"/>
  <ns0:Relationship Id="rId178" Type="http://schemas.openxmlformats.org/officeDocument/2006/relationships/hyperlink" Target="https://my.zakupivli.pro/remote/dispatcher/state_purchase_view/63786343" TargetMode="External"/>
  <ns0:Relationship Id="rId179" Type="http://schemas.openxmlformats.org/officeDocument/2006/relationships/hyperlink" Target="https://my.zakupivli.pro/remote/dispatcher/state_purchase_lot_view/1852700" TargetMode="External"/>
  <ns0:Relationship Id="rId180" Type="http://schemas.openxmlformats.org/officeDocument/2006/relationships/hyperlink" Target="https://my.zakupivli.pro/remote/dispatcher/state_purchase_view/63786263" TargetMode="External"/>
  <ns0:Relationship Id="rId181" Type="http://schemas.openxmlformats.org/officeDocument/2006/relationships/hyperlink" Target="https://my.zakupivli.pro/remote/dispatcher/state_purchase_view/63786262" TargetMode="External"/>
  <ns0:Relationship Id="rId182" Type="http://schemas.openxmlformats.org/officeDocument/2006/relationships/hyperlink" Target="https://my.zakupivli.pro/remote/dispatcher/state_purchase_lot_view/1852695" TargetMode="External"/>
  <ns0:Relationship Id="rId183" Type="http://schemas.openxmlformats.org/officeDocument/2006/relationships/hyperlink" Target="https://my.zakupivli.pro/remote/dispatcher/state_purchase_view/63786203" TargetMode="External"/>
  <ns0:Relationship Id="rId184" Type="http://schemas.openxmlformats.org/officeDocument/2006/relationships/hyperlink" Target="https://my.zakupivli.pro/remote/dispatcher/state_purchase_view/63789322" TargetMode="External"/>
  <ns0:Relationship Id="rId185" Type="http://schemas.openxmlformats.org/officeDocument/2006/relationships/hyperlink" Target="https://my.zakupivli.pro/remote/dispatcher/state_purchase_lot_view/1852681" TargetMode="External"/>
  <ns0:Relationship Id="rId186" Type="http://schemas.openxmlformats.org/officeDocument/2006/relationships/hyperlink" Target="https://my.zakupivli.pro/remote/dispatcher/state_purchase_lot_view/1852651" TargetMode="External"/>
  <ns0:Relationship Id="rId187" Type="http://schemas.openxmlformats.org/officeDocument/2006/relationships/hyperlink" Target="https://my.zakupivli.pro/remote/dispatcher/state_purchase_lot_view/1852660" TargetMode="External"/>
  <ns0:Relationship Id="rId188" Type="http://schemas.openxmlformats.org/officeDocument/2006/relationships/hyperlink" Target="https://my.zakupivli.pro/remote/dispatcher/state_purchase_lot_view/1852661" TargetMode="External"/>
  <ns0:Relationship Id="rId189" Type="http://schemas.openxmlformats.org/officeDocument/2006/relationships/hyperlink" Target="https://my.zakupivli.pro/remote/dispatcher/state_purchase_lot_view/1852639" TargetMode="External"/>
  <ns0:Relationship Id="rId190" Type="http://schemas.openxmlformats.org/officeDocument/2006/relationships/hyperlink" Target="https://my.zakupivli.pro/remote/dispatcher/state_purchase_view/63784046" TargetMode="External"/>
  <ns0:Relationship Id="rId191" Type="http://schemas.openxmlformats.org/officeDocument/2006/relationships/hyperlink" Target="https://my.zakupivli.pro/remote/dispatcher/state_purchase_lot_view/1852609" TargetMode="External"/>
  <ns0:Relationship Id="rId192" Type="http://schemas.openxmlformats.org/officeDocument/2006/relationships/hyperlink" Target="https://my.zakupivli.pro/remote/dispatcher/state_purchase_view/63782915" TargetMode="External"/>
  <ns0:Relationship Id="rId193" Type="http://schemas.openxmlformats.org/officeDocument/2006/relationships/hyperlink" Target="https://my.zakupivli.pro/remote/dispatcher/state_purchase_lot_view/1852586" TargetMode="External"/>
  <ns0:Relationship Id="rId194" Type="http://schemas.openxmlformats.org/officeDocument/2006/relationships/hyperlink" Target="https://my.zakupivli.pro/remote/dispatcher/state_purchase_view/63783512" TargetMode="External"/>
  <ns0:Relationship Id="rId195" Type="http://schemas.openxmlformats.org/officeDocument/2006/relationships/hyperlink" Target="https://my.zakupivli.pro/remote/dispatcher/state_purchase_lot_view/1852601" TargetMode="External"/>
  <ns0:Relationship Id="rId196" Type="http://schemas.openxmlformats.org/officeDocument/2006/relationships/hyperlink" Target="https://my.zakupivli.pro/remote/dispatcher/state_purchase_view/63782989" TargetMode="External"/>
  <ns0:Relationship Id="rId197" Type="http://schemas.openxmlformats.org/officeDocument/2006/relationships/hyperlink" Target="https://my.zakupivli.pro/remote/dispatcher/state_purchase_view/63783286" TargetMode="External"/>
  <ns0:Relationship Id="rId198" Type="http://schemas.openxmlformats.org/officeDocument/2006/relationships/hyperlink" Target="https://my.zakupivli.pro/remote/dispatcher/state_purchase_view/63782827" TargetMode="External"/>
  <ns0:Relationship Id="rId199" Type="http://schemas.openxmlformats.org/officeDocument/2006/relationships/hyperlink" Target="https://my.zakupivli.pro/remote/dispatcher/state_purchase_view/63782776" TargetMode="External"/>
  <ns0:Relationship Id="rId200" Type="http://schemas.openxmlformats.org/officeDocument/2006/relationships/hyperlink" Target="https://my.zakupivli.pro/remote/dispatcher/state_purchase_view/63783462" TargetMode="External"/>
  <ns0:Relationship Id="rId201" Type="http://schemas.openxmlformats.org/officeDocument/2006/relationships/hyperlink" Target="https://my.zakupivli.pro/remote/dispatcher/state_purchase_view/63782471" TargetMode="External"/>
  <ns0:Relationship Id="rId202" Type="http://schemas.openxmlformats.org/officeDocument/2006/relationships/hyperlink" Target="https://my.zakupivli.pro/remote/dispatcher/state_purchase_view/63782032" TargetMode="External"/>
  <ns0:Relationship Id="rId203" Type="http://schemas.openxmlformats.org/officeDocument/2006/relationships/hyperlink" Target="https://my.zakupivli.pro/remote/dispatcher/state_purchase_lot_view/1852552" TargetMode="External"/>
  <ns0:Relationship Id="rId204" Type="http://schemas.openxmlformats.org/officeDocument/2006/relationships/hyperlink" Target="https://my.zakupivli.pro/remote/dispatcher/state_purchase_lot_view/1852289" TargetMode="External"/>
  <ns0:Relationship Id="rId205" Type="http://schemas.openxmlformats.org/officeDocument/2006/relationships/hyperlink" Target="https://my.zakupivli.pro/remote/dispatcher/state_purchase_view/63782100" TargetMode="External"/>
  <ns0:Relationship Id="rId206" Type="http://schemas.openxmlformats.org/officeDocument/2006/relationships/hyperlink" Target="https://my.zakupivli.pro/remote/dispatcher/state_purchase_lot_view/1852501" TargetMode="External"/>
  <ns0:Relationship Id="rId207" Type="http://schemas.openxmlformats.org/officeDocument/2006/relationships/hyperlink" Target="https://my.zakupivli.pro/remote/dispatcher/state_purchase_view/63781083" TargetMode="External"/>
  <ns0:Relationship Id="rId208" Type="http://schemas.openxmlformats.org/officeDocument/2006/relationships/hyperlink" Target="https://my.zakupivli.pro/remote/dispatcher/state_purchase_view/63780942" TargetMode="External"/>
  <ns0:Relationship Id="rId209" Type="http://schemas.openxmlformats.org/officeDocument/2006/relationships/hyperlink" Target="https://my.zakupivli.pro/remote/dispatcher/state_purchase_view/63781012" TargetMode="External"/>
  <ns0:Relationship Id="rId210" Type="http://schemas.openxmlformats.org/officeDocument/2006/relationships/hyperlink" Target="https://my.zakupivli.pro/remote/dispatcher/state_purchase_view/63780949" TargetMode="External"/>
  <ns0:Relationship Id="rId211" Type="http://schemas.openxmlformats.org/officeDocument/2006/relationships/hyperlink" Target="https://my.zakupivli.pro/remote/dispatcher/state_purchase_view/63781159" TargetMode="External"/>
  <ns0:Relationship Id="rId212" Type="http://schemas.openxmlformats.org/officeDocument/2006/relationships/hyperlink" Target="https://my.zakupivli.pro/remote/dispatcher/state_purchase_view/63781023" TargetMode="External"/>
  <ns0:Relationship Id="rId213" Type="http://schemas.openxmlformats.org/officeDocument/2006/relationships/hyperlink" Target="https://my.zakupivli.pro/remote/dispatcher/state_purchase_lot_view/1852483" TargetMode="External"/>
  <ns0:Relationship Id="rId214" Type="http://schemas.openxmlformats.org/officeDocument/2006/relationships/hyperlink" Target="https://my.zakupivli.pro/remote/dispatcher/state_purchase_view/63780933" TargetMode="External"/>
  <ns0:Relationship Id="rId215" Type="http://schemas.openxmlformats.org/officeDocument/2006/relationships/hyperlink" Target="https://my.zakupivli.pro/remote/dispatcher/state_purchase_view/63780445" TargetMode="External"/>
  <ns0:Relationship Id="rId216" Type="http://schemas.openxmlformats.org/officeDocument/2006/relationships/hyperlink" Target="https://my.zakupivli.pro/remote/dispatcher/state_purchase_lot_view/1852472" TargetMode="External"/>
  <ns0:Relationship Id="rId217" Type="http://schemas.openxmlformats.org/officeDocument/2006/relationships/hyperlink" Target="https://my.zakupivli.pro/remote/dispatcher/state_purchase_view/63782398" TargetMode="External"/>
  <ns0:Relationship Id="rId218" Type="http://schemas.openxmlformats.org/officeDocument/2006/relationships/hyperlink" Target="https://my.zakupivli.pro/remote/dispatcher/state_purchase_view/63779066" TargetMode="External"/>
  <ns0:Relationship Id="rId219" Type="http://schemas.openxmlformats.org/officeDocument/2006/relationships/hyperlink" Target="https://my.zakupivli.pro/remote/dispatcher/state_purchase_lot_view/1852476" TargetMode="External"/>
  <ns0:Relationship Id="rId220" Type="http://schemas.openxmlformats.org/officeDocument/2006/relationships/hyperlink" Target="https://my.zakupivli.pro/remote/dispatcher/state_purchase_lot_view/1852477" TargetMode="External"/>
  <ns0:Relationship Id="rId221" Type="http://schemas.openxmlformats.org/officeDocument/2006/relationships/hyperlink" Target="https://my.zakupivli.pro/remote/dispatcher/state_purchase_lot_view/1852428" TargetMode="External"/>
  <ns0:Relationship Id="rId222" Type="http://schemas.openxmlformats.org/officeDocument/2006/relationships/hyperlink" Target="https://my.zakupivli.pro/remote/dispatcher/state_purchase_view/63778996" TargetMode="External"/>
  <ns0:Relationship Id="rId223" Type="http://schemas.openxmlformats.org/officeDocument/2006/relationships/hyperlink" Target="https://my.zakupivli.pro/remote/dispatcher/state_purchase_view/63778921" TargetMode="External"/>
  <ns0:Relationship Id="rId224" Type="http://schemas.openxmlformats.org/officeDocument/2006/relationships/hyperlink" Target="https://my.zakupivli.pro/remote/dispatcher/state_purchase_lot_view/1852420" TargetMode="External"/>
  <ns0:Relationship Id="rId225" Type="http://schemas.openxmlformats.org/officeDocument/2006/relationships/hyperlink" Target="https://my.zakupivli.pro/remote/dispatcher/state_purchase_lot_view/1852418" TargetMode="External"/>
  <ns0:Relationship Id="rId226" Type="http://schemas.openxmlformats.org/officeDocument/2006/relationships/hyperlink" Target="https://my.zakupivli.pro/remote/dispatcher/state_purchase_view/63778505" TargetMode="External"/>
  <ns0:Relationship Id="rId227" Type="http://schemas.openxmlformats.org/officeDocument/2006/relationships/hyperlink" Target="https://my.zakupivli.pro/remote/dispatcher/state_purchase_view/63778408" TargetMode="External"/>
  <ns0:Relationship Id="rId228" Type="http://schemas.openxmlformats.org/officeDocument/2006/relationships/hyperlink" Target="https://my.zakupivli.pro/remote/dispatcher/state_purchase_view/63778393" TargetMode="External"/>
  <ns0:Relationship Id="rId229" Type="http://schemas.openxmlformats.org/officeDocument/2006/relationships/hyperlink" Target="https://my.zakupivli.pro/remote/dispatcher/state_purchase_lot_view/1852401" TargetMode="External"/>
  <ns0:Relationship Id="rId230" Type="http://schemas.openxmlformats.org/officeDocument/2006/relationships/hyperlink" Target="https://my.zakupivli.pro/remote/dispatcher/state_purchase_lot_view/1852402" TargetMode="External"/>
  <ns0:Relationship Id="rId231" Type="http://schemas.openxmlformats.org/officeDocument/2006/relationships/hyperlink" Target="https://my.zakupivli.pro/remote/dispatcher/state_purchase_view/63778334" TargetMode="External"/>
  <ns0:Relationship Id="rId232" Type="http://schemas.openxmlformats.org/officeDocument/2006/relationships/hyperlink" Target="https://my.zakupivli.pro/remote/dispatcher/state_purchase_view/63778083" TargetMode="External"/>
  <ns0:Relationship Id="rId233" Type="http://schemas.openxmlformats.org/officeDocument/2006/relationships/hyperlink" Target="https://my.zakupivli.pro/remote/dispatcher/state_purchase_view/63777633" TargetMode="External"/>
  <ns0:Relationship Id="rId234" Type="http://schemas.openxmlformats.org/officeDocument/2006/relationships/hyperlink" Target="https://my.zakupivli.pro/remote/dispatcher/state_purchase_view/63777435" TargetMode="External"/>
  <ns0:Relationship Id="rId235" Type="http://schemas.openxmlformats.org/officeDocument/2006/relationships/hyperlink" Target="https://my.zakupivli.pro/remote/dispatcher/state_purchase_view/63777343" TargetMode="External"/>
  <ns0:Relationship Id="rId236" Type="http://schemas.openxmlformats.org/officeDocument/2006/relationships/hyperlink" Target="https://my.zakupivli.pro/remote/dispatcher/state_purchase_lot_view/1852349" TargetMode="External"/>
  <ns0:Relationship Id="rId237" Type="http://schemas.openxmlformats.org/officeDocument/2006/relationships/hyperlink" Target="https://my.zakupivli.pro/remote/dispatcher/state_purchase_view/63777746" TargetMode="External"/>
  <ns0:Relationship Id="rId238" Type="http://schemas.openxmlformats.org/officeDocument/2006/relationships/hyperlink" Target="https://my.zakupivli.pro/remote/dispatcher/state_purchase_view/63776763" TargetMode="External"/>
  <ns0:Relationship Id="rId239" Type="http://schemas.openxmlformats.org/officeDocument/2006/relationships/hyperlink" Target="https://my.zakupivli.pro/remote/dispatcher/state_purchase_lot_view/1852574" TargetMode="External"/>
  <ns0:Relationship Id="rId240" Type="http://schemas.openxmlformats.org/officeDocument/2006/relationships/hyperlink" Target="https://my.zakupivli.pro/remote/dispatcher/state_purchase_view/63775917" TargetMode="External"/>
  <ns0:Relationship Id="rId241" Type="http://schemas.openxmlformats.org/officeDocument/2006/relationships/hyperlink" Target="https://my.zakupivli.pro/remote/dispatcher/state_purchase_view/63776330" TargetMode="External"/>
  <ns0:Relationship Id="rId242" Type="http://schemas.openxmlformats.org/officeDocument/2006/relationships/hyperlink" Target="https://my.zakupivli.pro/remote/dispatcher/state_purchase_lot_view/1852312" TargetMode="External"/>
  <ns0:Relationship Id="rId243" Type="http://schemas.openxmlformats.org/officeDocument/2006/relationships/hyperlink" Target="https://my.zakupivli.pro/remote/dispatcher/state_purchase_view/63776337" TargetMode="External"/>
  <ns0:Relationship Id="rId244" Type="http://schemas.openxmlformats.org/officeDocument/2006/relationships/hyperlink" Target="https://my.zakupivli.pro/remote/dispatcher/state_purchase_lot_view/1852307" TargetMode="External"/>
  <ns0:Relationship Id="rId245" Type="http://schemas.openxmlformats.org/officeDocument/2006/relationships/hyperlink" Target="https://my.zakupivli.pro/remote/dispatcher/state_purchase_lot_view/1852273" TargetMode="External"/>
  <ns0:Relationship Id="rId246" Type="http://schemas.openxmlformats.org/officeDocument/2006/relationships/hyperlink" Target="https://my.zakupivli.pro/remote/dispatcher/state_purchase_lot_view/1852077" TargetMode="External"/>
  <ns0:Relationship Id="rId247" Type="http://schemas.openxmlformats.org/officeDocument/2006/relationships/hyperlink" Target="https://my.zakupivli.pro/remote/dispatcher/state_purchase_view/63775323" TargetMode="External"/>
  <ns0:Relationship Id="rId248" Type="http://schemas.openxmlformats.org/officeDocument/2006/relationships/hyperlink" Target="https://my.zakupivli.pro/remote/dispatcher/state_purchase_view/63774381" TargetMode="External"/>
  <ns0:Relationship Id="rId249" Type="http://schemas.openxmlformats.org/officeDocument/2006/relationships/hyperlink" Target="https://my.zakupivli.pro/remote/dispatcher/state_purchase_view/63774839" TargetMode="External"/>
  <ns0:Relationship Id="rId250" Type="http://schemas.openxmlformats.org/officeDocument/2006/relationships/hyperlink" Target="https://my.zakupivli.pro/remote/dispatcher/state_purchase_lot_view/1852276" TargetMode="External"/>
  <ns0:Relationship Id="rId251" Type="http://schemas.openxmlformats.org/officeDocument/2006/relationships/hyperlink" Target="https://my.zakupivli.pro/remote/dispatcher/state_purchase_lot_view/1852277" TargetMode="External"/>
  <ns0:Relationship Id="rId252" Type="http://schemas.openxmlformats.org/officeDocument/2006/relationships/hyperlink" Target="https://my.zakupivli.pro/remote/dispatcher/state_purchase_view/63774349" TargetMode="External"/>
  <ns0:Relationship Id="rId253" Type="http://schemas.openxmlformats.org/officeDocument/2006/relationships/hyperlink" Target="https://my.zakupivli.pro/remote/dispatcher/state_purchase_view/63773928" TargetMode="External"/>
  <ns0:Relationship Id="rId254" Type="http://schemas.openxmlformats.org/officeDocument/2006/relationships/hyperlink" Target="https://my.zakupivli.pro/remote/dispatcher/state_purchase_lot_view/1852321" TargetMode="External"/>
  <ns0:Relationship Id="rId255" Type="http://schemas.openxmlformats.org/officeDocument/2006/relationships/hyperlink" Target="https://my.zakupivli.pro/remote/dispatcher/state_purchase_view/63773490" TargetMode="External"/>
  <ns0:Relationship Id="rId256" Type="http://schemas.openxmlformats.org/officeDocument/2006/relationships/hyperlink" Target="https://my.zakupivli.pro/remote/dispatcher/state_purchase_view/63773476" TargetMode="External"/>
  <ns0:Relationship Id="rId257" Type="http://schemas.openxmlformats.org/officeDocument/2006/relationships/hyperlink" Target="https://my.zakupivli.pro/remote/dispatcher/state_purchase_lot_view/1852264" TargetMode="External"/>
  <ns0:Relationship Id="rId258" Type="http://schemas.openxmlformats.org/officeDocument/2006/relationships/hyperlink" Target="https://my.zakupivli.pro/remote/dispatcher/state_purchase_lot_view/1852246" TargetMode="External"/>
  <ns0:Relationship Id="rId259" Type="http://schemas.openxmlformats.org/officeDocument/2006/relationships/hyperlink" Target="https://my.zakupivli.pro/remote/dispatcher/state_purchase_lot_view/1852215" TargetMode="External"/>
  <ns0:Relationship Id="rId260" Type="http://schemas.openxmlformats.org/officeDocument/2006/relationships/hyperlink" Target="https://my.zakupivli.pro/remote/dispatcher/state_purchase_view/63771908" TargetMode="External"/>
  <ns0:Relationship Id="rId261" Type="http://schemas.openxmlformats.org/officeDocument/2006/relationships/hyperlink" Target="https://my.zakupivli.pro/remote/dispatcher/state_purchase_lot_view/1852176" TargetMode="External"/>
  <ns0:Relationship Id="rId262" Type="http://schemas.openxmlformats.org/officeDocument/2006/relationships/hyperlink" Target="https://my.zakupivli.pro/remote/dispatcher/state_purchase_lot_view/1852206" TargetMode="External"/>
  <ns0:Relationship Id="rId263" Type="http://schemas.openxmlformats.org/officeDocument/2006/relationships/hyperlink" Target="https://my.zakupivli.pro/remote/dispatcher/state_purchase_lot_view/1852198" TargetMode="External"/>
  <ns0:Relationship Id="rId264" Type="http://schemas.openxmlformats.org/officeDocument/2006/relationships/hyperlink" Target="https://my.zakupivli.pro/remote/dispatcher/state_purchase_view/63775391" TargetMode="External"/>
  <ns0:Relationship Id="rId265" Type="http://schemas.openxmlformats.org/officeDocument/2006/relationships/hyperlink" Target="https://my.zakupivli.pro/remote/dispatcher/state_purchase_view/63772333" TargetMode="External"/>
  <ns0:Relationship Id="rId266" Type="http://schemas.openxmlformats.org/officeDocument/2006/relationships/hyperlink" Target="https://my.zakupivli.pro/remote/dispatcher/state_purchase_view/63771211" TargetMode="External"/>
  <ns0:Relationship Id="rId267" Type="http://schemas.openxmlformats.org/officeDocument/2006/relationships/hyperlink" Target="https://my.zakupivli.pro/remote/dispatcher/state_purchase_view/63771099" TargetMode="External"/>
  <ns0:Relationship Id="rId268" Type="http://schemas.openxmlformats.org/officeDocument/2006/relationships/hyperlink" Target="https://my.zakupivli.pro/remote/dispatcher/state_purchase_lot_view/1852167" TargetMode="External"/>
  <ns0:Relationship Id="rId269" Type="http://schemas.openxmlformats.org/officeDocument/2006/relationships/hyperlink" Target="https://my.zakupivli.pro/remote/dispatcher/state_purchase_view/63772145" TargetMode="External"/>
  <ns0:Relationship Id="rId270" Type="http://schemas.openxmlformats.org/officeDocument/2006/relationships/hyperlink" Target="https://my.zakupivli.pro/remote/dispatcher/state_purchase_view/63770523" TargetMode="External"/>
  <ns0:Relationship Id="rId271" Type="http://schemas.openxmlformats.org/officeDocument/2006/relationships/hyperlink" Target="https://my.zakupivli.pro/remote/dispatcher/state_purchase_lot_view/1852345" TargetMode="External"/>
  <ns0:Relationship Id="rId272" Type="http://schemas.openxmlformats.org/officeDocument/2006/relationships/hyperlink" Target="https://my.zakupivli.pro/remote/dispatcher/state_purchase_lot_view/1852315" TargetMode="External"/>
  <ns0:Relationship Id="rId273" Type="http://schemas.openxmlformats.org/officeDocument/2006/relationships/hyperlink" Target="https://my.zakupivli.pro/remote/dispatcher/state_purchase_lot_view/1852146" TargetMode="External"/>
  <ns0:Relationship Id="rId274" Type="http://schemas.openxmlformats.org/officeDocument/2006/relationships/hyperlink" Target="https://my.zakupivli.pro/remote/dispatcher/state_purchase_view/63770677" TargetMode="External"/>
  <ns0:Relationship Id="rId275" Type="http://schemas.openxmlformats.org/officeDocument/2006/relationships/hyperlink" Target="https://my.zakupivli.pro/remote/dispatcher/state_purchase_view/63770363" TargetMode="External"/>
  <ns0:Relationship Id="rId276" Type="http://schemas.openxmlformats.org/officeDocument/2006/relationships/hyperlink" Target="https://my.zakupivli.pro/remote/dispatcher/state_purchase_view/63770542" TargetMode="External"/>
  <ns0:Relationship Id="rId277" Type="http://schemas.openxmlformats.org/officeDocument/2006/relationships/hyperlink" Target="https://my.zakupivli.pro/remote/dispatcher/state_purchase_lot_view/1852132" TargetMode="External"/>
  <ns0:Relationship Id="rId278" Type="http://schemas.openxmlformats.org/officeDocument/2006/relationships/hyperlink" Target="https://my.zakupivli.pro/remote/dispatcher/state_purchase_lot_view/1852932" TargetMode="External"/>
  <ns0:Relationship Id="rId279" Type="http://schemas.openxmlformats.org/officeDocument/2006/relationships/hyperlink" Target="https://my.zakupivli.pro/remote/dispatcher/state_purchase_lot_view/1852126" TargetMode="External"/>
  <ns0:Relationship Id="rId280" Type="http://schemas.openxmlformats.org/officeDocument/2006/relationships/hyperlink" Target="https://my.zakupivli.pro/remote/dispatcher/state_purchase_view/63769269" TargetMode="External"/>
  <ns0:Relationship Id="rId281" Type="http://schemas.openxmlformats.org/officeDocument/2006/relationships/hyperlink" Target="https://my.zakupivli.pro/remote/dispatcher/state_purchase_lot_view/1852134" TargetMode="External"/>
  <ns0:Relationship Id="rId282" Type="http://schemas.openxmlformats.org/officeDocument/2006/relationships/hyperlink" Target="https://my.zakupivli.pro/remote/dispatcher/state_purchase_lot_view/1852119" TargetMode="External"/>
  <ns0:Relationship Id="rId283" Type="http://schemas.openxmlformats.org/officeDocument/2006/relationships/hyperlink" Target="https://my.zakupivli.pro/remote/dispatcher/state_purchase_view/63768409" TargetMode="External"/>
  <ns0:Relationship Id="rId284" Type="http://schemas.openxmlformats.org/officeDocument/2006/relationships/hyperlink" Target="https://my.zakupivli.pro/remote/dispatcher/state_purchase_view/63767694" TargetMode="External"/>
  <ns0:Relationship Id="rId285" Type="http://schemas.openxmlformats.org/officeDocument/2006/relationships/hyperlink" Target="https://my.zakupivli.pro/remote/dispatcher/state_purchase_view/63767751" TargetMode="External"/>
  <ns0:Relationship Id="rId286" Type="http://schemas.openxmlformats.org/officeDocument/2006/relationships/hyperlink" Target="https://my.zakupivli.pro/remote/dispatcher/state_purchase_view/63766992" TargetMode="External"/>
  <ns0:Relationship Id="rId287" Type="http://schemas.openxmlformats.org/officeDocument/2006/relationships/hyperlink" Target="https://my.zakupivli.pro/remote/dispatcher/state_purchase_lot_view/1852061" TargetMode="External"/>
  <ns0:Relationship Id="rId288" Type="http://schemas.openxmlformats.org/officeDocument/2006/relationships/hyperlink" Target="https://my.zakupivli.pro/remote/dispatcher/state_purchase_lot_view/1852108" TargetMode="External"/>
  <ns0:Relationship Id="rId289" Type="http://schemas.openxmlformats.org/officeDocument/2006/relationships/hyperlink" Target="https://my.zakupivli.pro/remote/dispatcher/state_purchase_view/63766919" TargetMode="External"/>
  <ns0:Relationship Id="rId290" Type="http://schemas.openxmlformats.org/officeDocument/2006/relationships/hyperlink" Target="https://my.zakupivli.pro/remote/dispatcher/state_purchase_view/63766467" TargetMode="External"/>
  <ns0:Relationship Id="rId291" Type="http://schemas.openxmlformats.org/officeDocument/2006/relationships/hyperlink" Target="https://my.zakupivli.pro/remote/dispatcher/state_purchase_view/63766132" TargetMode="External"/>
  <ns0:Relationship Id="rId292" Type="http://schemas.openxmlformats.org/officeDocument/2006/relationships/hyperlink" Target="https://my.zakupivli.pro/remote/dispatcher/state_purchase_view/63765402" TargetMode="External"/>
  <ns0:Relationship Id="rId293" Type="http://schemas.openxmlformats.org/officeDocument/2006/relationships/hyperlink" Target="https://my.zakupivli.pro/remote/dispatcher/state_purchase_view/63765339" TargetMode="External"/>
  <ns0:Relationship Id="rId294" Type="http://schemas.openxmlformats.org/officeDocument/2006/relationships/hyperlink" Target="https://my.zakupivli.pro/remote/dispatcher/state_purchase_view/63764925" TargetMode="External"/>
  <ns0:Relationship Id="rId295" Type="http://schemas.openxmlformats.org/officeDocument/2006/relationships/hyperlink" Target="https://my.zakupivli.pro/remote/dispatcher/state_purchase_view/63765644" TargetMode="External"/>
  <ns0:Relationship Id="rId296" Type="http://schemas.openxmlformats.org/officeDocument/2006/relationships/hyperlink" Target="https://my.zakupivli.pro/remote/dispatcher/state_purchase_view/63764486" TargetMode="External"/>
  <ns0:Relationship Id="rId297" Type="http://schemas.openxmlformats.org/officeDocument/2006/relationships/hyperlink" Target="https://my.zakupivli.pro/remote/dispatcher/state_purchase_lot_view/1852015" TargetMode="External"/>
  <ns0:Relationship Id="rId298" Type="http://schemas.openxmlformats.org/officeDocument/2006/relationships/hyperlink" Target="https://my.zakupivli.pro/remote/dispatcher/state_purchase_view/63763052" TargetMode="External"/>
  <ns0:Relationship Id="rId299" Type="http://schemas.openxmlformats.org/officeDocument/2006/relationships/hyperlink" Target="https://my.zakupivli.pro/remote/dispatcher/state_purchase_view/63762643" TargetMode="External"/>
  <ns0:Relationship Id="rId300" Type="http://schemas.openxmlformats.org/officeDocument/2006/relationships/hyperlink" Target="https://my.zakupivli.pro/remote/dispatcher/state_purchase_view/63762622" TargetMode="External"/>
  <ns0:Relationship Id="rId301" Type="http://schemas.openxmlformats.org/officeDocument/2006/relationships/hyperlink" Target="https://my.zakupivli.pro/remote/dispatcher/state_purchase_view/63762603" TargetMode="External"/>
  <ns0:Relationship Id="rId302" Type="http://schemas.openxmlformats.org/officeDocument/2006/relationships/hyperlink" Target="https://my.zakupivli.pro/remote/dispatcher/state_purchase_lot_view/1851977" TargetMode="External"/>
  <ns0:Relationship Id="rId303" Type="http://schemas.openxmlformats.org/officeDocument/2006/relationships/hyperlink" Target="https://my.zakupivli.pro/remote/dispatcher/state_purchase_view/63761708" TargetMode="External"/>
  <ns0:Relationship Id="rId304" Type="http://schemas.openxmlformats.org/officeDocument/2006/relationships/hyperlink" Target="https://my.zakupivli.pro/remote/dispatcher/state_purchase_view/63761669" TargetMode="External"/>
  <ns0:Relationship Id="rId305" Type="http://schemas.openxmlformats.org/officeDocument/2006/relationships/hyperlink" Target="https://my.zakupivli.pro/remote/dispatcher/state_purchase_lot_view/1853142" TargetMode="External"/>
</ns0:Relationships>

</file>

<file path=xl/worksheets/sheet1.xml><?xml version="1.0" encoding="utf-8"?>
<worksheet xmlns="http://schemas.openxmlformats.org/spreadsheetml/2006/main" xmlns:r="http://schemas.openxmlformats.org/officeDocument/2006/relationships">
  <sheetPr>
    <outlinePr summaryBelow="1" summaryRight="1"/>
  </sheetPr>
  <dimension ref="A1:AX309"/>
  <sheetViews>
    <sheetView workbookViewId="0">
      <pane ySplit="4" topLeftCell="A5" activePane="bottomLeft" state="frozen"/>
      <selection pane="bottomLeft" activeCell="A1" sqref="A1"/>
    </sheetView>
  </sheetViews>
  <sheetFormatPr defaultRowHeight="15" baseColWidth="10"/>
  <cols>
    <col width="5" min="1" max="1"/>
    <col width="25" min="2" max="2"/>
    <col width="20" min="3" max="3"/>
    <col width="35" min="4" max="4"/>
    <col width="35" min="5" max="5"/>
    <col width="15" min="6" max="6"/>
    <col width="30" min="7" max="7"/>
    <col width="10" min="8" max="8"/>
    <col width="10" min="9" max="9"/>
    <col width="10" min="10" max="10"/>
    <col width="10" min="11" max="11"/>
    <col width="10" min="12" max="12"/>
    <col width="25" min="13" max="13"/>
    <col width="20" min="14" max="14"/>
    <col width="30" min="15" max="15"/>
    <col width="15" min="16" max="16"/>
    <col width="15" min="17" max="17"/>
    <col width="15" min="18" max="18"/>
    <col width="15" min="19" max="19"/>
    <col width="10" min="20" max="20"/>
    <col width="15" min="21" max="21"/>
    <col width="15" min="22" max="22"/>
    <col width="15" min="23" max="23"/>
    <col width="15" min="24" max="24"/>
    <col width="10" min="25" max="25"/>
    <col width="10" min="26" max="26"/>
    <col width="20" min="27" max="27"/>
    <col width="20" min="28" max="28"/>
    <col width="20" min="29" max="29"/>
    <col width="20" min="30" max="30"/>
    <col width="20" min="31" max="31"/>
    <col width="20" min="32" max="32"/>
    <col width="20" min="33" max="33"/>
    <col width="20" min="34" max="34"/>
    <col width="20" min="35" max="35"/>
    <col width="20" min="36" max="36"/>
    <col width="20" min="37" max="37"/>
    <col width="20" min="38" max="38"/>
    <col width="20" min="39" max="39"/>
    <col width="20" min="40" max="40"/>
    <col width="20" min="41" max="41"/>
    <col width="20" min="42" max="42"/>
    <col width="20" min="43" max="43"/>
    <col width="20" min="44" max="44"/>
    <col width="20" min="45" max="45"/>
    <col width="20" min="46" max="46"/>
    <col width="20" min="47" max="47"/>
    <col width="20" min="48" max="48"/>
    <col width="20" min="49" max="49"/>
    <col width="20" min="50" max="50"/>
  </cols>
  <sheetData>
    <row r="1" spans="1:50">
      <c r="A1" t="s" s="1">
        <v>2992</v>
      </c>
    </row>
    <row r="2" spans="1:50">
      <c r="A2" t="s" s="2">
        <v>1271</v>
      </c>
    </row>
    <row r="4" spans="1:50">
      <c r="A4" t="s" s="3">
        <v>3144</v>
      </c>
      <c r="B4" t="s" s="3">
        <v>733</v>
      </c>
      <c r="C4" t="s" s="3">
        <v>2105</v>
      </c>
      <c r="D4" t="s" s="3">
        <v>2110</v>
      </c>
      <c r="E4" t="s" s="3">
        <v>1823</v>
      </c>
      <c r="F4" t="s" s="3">
        <v>2221</v>
      </c>
      <c r="G4" t="s" s="3">
        <v>2123</v>
      </c>
      <c r="H4" t="s" s="3">
        <v>2020</v>
      </c>
      <c r="I4" t="s" s="3">
        <v>2114</v>
      </c>
      <c r="J4" t="s" s="3">
        <v>2115</v>
      </c>
      <c r="K4" t="s" s="3">
        <v>2112</v>
      </c>
      <c r="L4" t="s" s="3">
        <v>2113</v>
      </c>
      <c r="M4" t="s" s="3">
        <v>1602</v>
      </c>
      <c r="N4" t="s" s="3">
        <v>2204</v>
      </c>
      <c r="O4" t="s" s="3">
        <v>1724</v>
      </c>
      <c r="P4" t="s" s="3">
        <v>1376</v>
      </c>
      <c r="Q4" t="s" s="3">
        <v>1888</v>
      </c>
      <c r="R4" t="s" s="3">
        <v>1475</v>
      </c>
      <c r="S4" t="s" s="3">
        <v>2024</v>
      </c>
      <c r="T4" t="s" s="3">
        <v>1897</v>
      </c>
      <c r="U4" t="s" s="3">
        <v>2073</v>
      </c>
      <c r="V4" t="s" s="3">
        <v>1712</v>
      </c>
      <c r="W4" t="s" s="3">
        <v>2134</v>
      </c>
      <c r="X4" t="s" s="3">
        <v>1978</v>
      </c>
      <c r="Y4" t="s" s="3">
        <v>2188</v>
      </c>
      <c r="Z4" t="s" s="3">
        <v>2187</v>
      </c>
      <c r="AA4" t="s" s="3">
        <v>1514</v>
      </c>
      <c r="AB4" t="s" s="3">
        <v>1515</v>
      </c>
      <c r="AC4" t="s" s="3">
        <v>1733</v>
      </c>
      <c r="AD4" t="s" s="3">
        <v>2006</v>
      </c>
      <c r="AE4" t="s" s="3">
        <v>2962</v>
      </c>
      <c r="AF4" t="s" s="3">
        <v>1387</v>
      </c>
      <c r="AG4" t="s" s="3">
        <v>1488</v>
      </c>
      <c r="AH4" t="s" s="3">
        <v>2082</v>
      </c>
      <c r="AI4" t="s" s="3">
        <v>2182</v>
      </c>
      <c r="AJ4" t="s" s="3">
        <v>2005</v>
      </c>
      <c r="AK4" t="s" s="3">
        <v>2185</v>
      </c>
      <c r="AL4" t="s" s="3">
        <v>2064</v>
      </c>
      <c r="AM4" t="s" s="3">
        <v>2007</v>
      </c>
      <c r="AN4" t="s" s="3">
        <v>2071</v>
      </c>
      <c r="AO4" t="s" s="3">
        <v>1987</v>
      </c>
      <c r="AP4" t="s" s="3">
        <v>2136</v>
      </c>
      <c r="AQ4" t="s" s="3">
        <v>1379</v>
      </c>
      <c r="AR4" t="s" s="3">
        <v>1977</v>
      </c>
      <c r="AS4" t="s" s="3">
        <v>1989</v>
      </c>
      <c r="AT4" t="s" s="3">
        <v>2070</v>
      </c>
      <c r="AU4" t="s" s="3">
        <v>732</v>
      </c>
      <c r="AV4" t="s" s="3">
        <v>2109</v>
      </c>
      <c r="AW4" t="s" s="3">
        <v>1861</v>
      </c>
      <c r="AX4" t="s" s="3">
        <v>1719</v>
      </c>
    </row>
    <row r="5" spans="1:50">
      <c r="A5" t="n" s="4">
        <v>1</v>
      </c>
      <c r="B5" t="s" s="1">
        <v>1048</v>
      </c>
      <c r="C5" s="2">
        <f>HYPERLINK("https://my.zakupivli.pro/remote/dispatcher/state_purchase_lot_view/1853751")</f>
        <v/>
      </c>
      <c r="D5" t="s" s="1">
        <v>1632</v>
      </c>
      <c r="E5" t="s" s="1">
        <v>333</v>
      </c>
      <c r="F5" t="s" s="1">
        <v>2995</v>
      </c>
      <c r="G5" t="s" s="1">
        <v>1526</v>
      </c>
      <c r="H5" t="n" s="6">
        <v>45986.0</v>
      </c>
      <c r="I5" t="n" s="6">
        <v>45986.0</v>
      </c>
      <c r="J5" t="n" s="8">
        <v>0.9979745370370371</v>
      </c>
      <c r="K5" t="n" s="6">
        <v>45994.0</v>
      </c>
      <c r="L5" t="n" s="8">
        <v>0.0</v>
      </c>
      <c r="M5" t="n" s="9">
        <v>45994.65238615741</v>
      </c>
      <c r="N5" t="s" s="1">
        <v>487</v>
      </c>
      <c r="O5" t="s" s="1">
        <v>1755</v>
      </c>
      <c r="P5" t="s" s="1">
        <v>662</v>
      </c>
      <c r="Q5" t="n" s="10">
        <v>1400.0</v>
      </c>
      <c r="R5" t="n" s="10">
        <v>612.0</v>
      </c>
      <c r="S5" t="s" s="1">
        <v>3019</v>
      </c>
      <c r="T5" t="n" s="1">
        <v>25000.0</v>
      </c>
      <c r="U5" t="n" s="10">
        <v>280000.0</v>
      </c>
      <c r="V5" t="s" s="1">
        <v>2201</v>
      </c>
      <c r="W5" t="s" s="1">
        <v>1721</v>
      </c>
      <c r="X5" t="s" s="1">
        <v>2300</v>
      </c>
      <c r="Y5" t="s" s="1"/>
      <c r="Z5" t="n" s="6">
        <v>46387.0</v>
      </c>
      <c r="AA5" t="s" s="1">
        <v>2201</v>
      </c>
      <c r="AB5" t="s" s="1"/>
      <c r="AC5" t="s" s="1">
        <v>2952</v>
      </c>
      <c r="AD5" t="s" s="1">
        <v>2201</v>
      </c>
      <c r="AE5" t="s" s="1"/>
      <c r="AF5" t="s" s="1"/>
      <c r="AG5" t="s" s="1">
        <v>373</v>
      </c>
      <c r="AH5" t="s" s="1"/>
      <c r="AI5" t="s" s="1">
        <v>2081</v>
      </c>
      <c r="AJ5" t="s" s="1">
        <v>738</v>
      </c>
      <c r="AK5" t="s" s="1"/>
      <c r="AL5" t="s" s="1"/>
      <c r="AM5" t="s" s="1">
        <v>2008</v>
      </c>
      <c r="AN5" t="s" s="1"/>
      <c r="AO5" t="s" s="1">
        <v>1638</v>
      </c>
      <c r="AP5" t="s" s="1">
        <v>238</v>
      </c>
      <c r="AQ5" t="s" s="1">
        <v>1108</v>
      </c>
      <c r="AR5" t="s" s="1">
        <v>2232</v>
      </c>
      <c r="AS5" t="s" s="1">
        <v>233</v>
      </c>
      <c r="AT5" t="s" s="1">
        <v>1966</v>
      </c>
      <c r="AU5" t="s" s="1">
        <v>1312</v>
      </c>
      <c r="AV5" t="s" s="1">
        <v>2390</v>
      </c>
      <c r="AW5" t="s" s="1">
        <v>184</v>
      </c>
      <c r="AX5" t="s" s="1">
        <v>233</v>
      </c>
    </row>
    <row r="6" spans="1:50">
      <c r="A6" t="n" s="4">
        <v>2</v>
      </c>
      <c r="B6" t="s" s="1">
        <v>1047</v>
      </c>
      <c r="C6" s="2">
        <f>HYPERLINK("https://my.zakupivli.pro/remote/dispatcher/state_purchase_view/63806816")</f>
        <v/>
      </c>
      <c r="D6" t="s" s="1">
        <v>1678</v>
      </c>
      <c r="E6" t="s" s="1">
        <v>333</v>
      </c>
      <c r="F6" t="s" s="1">
        <v>2995</v>
      </c>
      <c r="G6" t="s" s="1">
        <v>1725</v>
      </c>
      <c r="H6" t="n" s="6">
        <v>45986.0</v>
      </c>
      <c r="I6" t="n" s="6">
        <v>45986.0</v>
      </c>
      <c r="J6" t="n" s="8">
        <v>0.998900462962963</v>
      </c>
      <c r="K6" t="n" s="6">
        <v>45989.0</v>
      </c>
      <c r="L6" t="n" s="8">
        <v>0.5416666666666666</v>
      </c>
      <c r="M6" t="s" s="1">
        <v>2994</v>
      </c>
      <c r="N6" t="s" s="1">
        <v>1531</v>
      </c>
      <c r="O6" t="s" s="1">
        <v>1467</v>
      </c>
      <c r="P6" t="s" s="1">
        <v>502</v>
      </c>
      <c r="Q6" t="s" s="1">
        <v>3088</v>
      </c>
      <c r="R6" t="n" s="10">
        <v>612.0</v>
      </c>
      <c r="S6" t="s" s="1">
        <v>3019</v>
      </c>
      <c r="T6" t="n" s="1">
        <v>100000.0</v>
      </c>
      <c r="U6" t="s" s="1">
        <v>2010</v>
      </c>
      <c r="V6" t="s" s="1">
        <v>2201</v>
      </c>
      <c r="W6" t="s" s="1">
        <v>2974</v>
      </c>
      <c r="X6" t="s" s="1">
        <v>2604</v>
      </c>
      <c r="Y6" t="s" s="1"/>
      <c r="Z6" t="n" s="6">
        <v>46022.0</v>
      </c>
      <c r="AA6" t="s" s="1">
        <v>2201</v>
      </c>
      <c r="AB6" t="s" s="1"/>
      <c r="AC6" t="s" s="1">
        <v>2936</v>
      </c>
      <c r="AD6" t="s" s="1">
        <v>2201</v>
      </c>
      <c r="AE6" t="s" s="1"/>
      <c r="AF6" t="s" s="1"/>
      <c r="AG6" t="s" s="1"/>
      <c r="AH6" t="s" s="1"/>
      <c r="AI6" t="s" s="1">
        <v>2081</v>
      </c>
      <c r="AJ6" t="s" s="1"/>
      <c r="AK6" t="s" s="1"/>
      <c r="AL6" t="s" s="1">
        <v>1419</v>
      </c>
      <c r="AM6" t="s" s="1">
        <v>1438</v>
      </c>
      <c r="AN6" t="s" s="1">
        <v>3002</v>
      </c>
      <c r="AO6" t="s" s="1">
        <v>1696</v>
      </c>
      <c r="AP6" t="s" s="1">
        <v>238</v>
      </c>
      <c r="AQ6" t="s" s="1"/>
      <c r="AR6" t="s" s="1">
        <v>3053</v>
      </c>
      <c r="AS6" t="s" s="1">
        <v>233</v>
      </c>
      <c r="AT6" t="s" s="1">
        <v>1390</v>
      </c>
      <c r="AU6" t="s" s="1">
        <v>1243</v>
      </c>
      <c r="AV6" t="s" s="1">
        <v>2598</v>
      </c>
      <c r="AW6" t="s" s="1">
        <v>91</v>
      </c>
      <c r="AX6" t="s" s="1">
        <v>233</v>
      </c>
    </row>
    <row r="7" spans="1:50">
      <c r="A7" t="n" s="4">
        <v>3</v>
      </c>
      <c r="B7" t="s" s="1">
        <v>1046</v>
      </c>
      <c r="C7" s="2">
        <f>HYPERLINK("https://my.zakupivli.pro/remote/dispatcher/state_purchase_lot_view/1853748")</f>
        <v/>
      </c>
      <c r="D7" t="s" s="1">
        <v>1632</v>
      </c>
      <c r="E7" t="s" s="1">
        <v>333</v>
      </c>
      <c r="F7" t="s" s="1">
        <v>2995</v>
      </c>
      <c r="G7" t="s" s="1">
        <v>1526</v>
      </c>
      <c r="H7" t="n" s="6">
        <v>45986.0</v>
      </c>
      <c r="I7" t="n" s="6">
        <v>45986.0</v>
      </c>
      <c r="J7" t="n" s="8">
        <v>0.9859837962962963</v>
      </c>
      <c r="K7" t="n" s="6">
        <v>45994.0</v>
      </c>
      <c r="L7" t="n" s="8">
        <v>0.0</v>
      </c>
      <c r="M7" t="n" s="9">
        <v>45994.46802318287</v>
      </c>
      <c r="N7" t="s" s="1">
        <v>428</v>
      </c>
      <c r="O7" t="s" s="1">
        <v>1808</v>
      </c>
      <c r="P7" t="s" s="1">
        <v>456</v>
      </c>
      <c r="Q7" t="n" s="10">
        <v>1170.75</v>
      </c>
      <c r="R7" t="n" s="10">
        <v>612.0</v>
      </c>
      <c r="S7" t="s" s="1">
        <v>3019</v>
      </c>
      <c r="T7" t="n" s="1">
        <v>21000.0</v>
      </c>
      <c r="U7" t="n" s="10">
        <v>234150.0</v>
      </c>
      <c r="V7" t="s" s="1">
        <v>2201</v>
      </c>
      <c r="W7" t="s" s="1">
        <v>1721</v>
      </c>
      <c r="X7" t="s" s="1">
        <v>2300</v>
      </c>
      <c r="Y7" t="s" s="1"/>
      <c r="Z7" t="n" s="6">
        <v>46387.0</v>
      </c>
      <c r="AA7" t="s" s="1">
        <v>2201</v>
      </c>
      <c r="AB7" t="s" s="1"/>
      <c r="AC7" t="s" s="1">
        <v>2952</v>
      </c>
      <c r="AD7" t="s" s="1">
        <v>2201</v>
      </c>
      <c r="AE7" t="s" s="1"/>
      <c r="AF7" t="s" s="1"/>
      <c r="AG7" t="s" s="1">
        <v>373</v>
      </c>
      <c r="AH7" t="s" s="1"/>
      <c r="AI7" t="s" s="1">
        <v>2081</v>
      </c>
      <c r="AJ7" t="s" s="1">
        <v>738</v>
      </c>
      <c r="AK7" t="s" s="1"/>
      <c r="AL7" t="s" s="1"/>
      <c r="AM7" t="s" s="1">
        <v>2008</v>
      </c>
      <c r="AN7" t="s" s="1"/>
      <c r="AO7" t="s" s="1">
        <v>1825</v>
      </c>
      <c r="AP7" t="s" s="1">
        <v>238</v>
      </c>
      <c r="AQ7" t="s" s="1">
        <v>718</v>
      </c>
      <c r="AR7" t="s" s="1">
        <v>3119</v>
      </c>
      <c r="AS7" t="s" s="1">
        <v>233</v>
      </c>
      <c r="AT7" t="s" s="1">
        <v>2025</v>
      </c>
      <c r="AU7" t="s" s="1">
        <v>1201</v>
      </c>
      <c r="AV7" t="s" s="1">
        <v>2381</v>
      </c>
      <c r="AW7" t="s" s="1">
        <v>180</v>
      </c>
      <c r="AX7" t="s" s="1">
        <v>233</v>
      </c>
    </row>
    <row r="8" spans="1:50">
      <c r="A8" t="n" s="4">
        <v>4</v>
      </c>
      <c r="B8" t="s" s="1">
        <v>1045</v>
      </c>
      <c r="C8" s="2">
        <f>HYPERLINK("https://my.zakupivli.pro/remote/dispatcher/state_purchase_view/63806619")</f>
        <v/>
      </c>
      <c r="D8" t="s" s="1">
        <v>1632</v>
      </c>
      <c r="E8" t="s" s="1">
        <v>333</v>
      </c>
      <c r="F8" t="s" s="1">
        <v>2995</v>
      </c>
      <c r="G8" t="s" s="1">
        <v>1725</v>
      </c>
      <c r="H8" t="n" s="6">
        <v>45986.0</v>
      </c>
      <c r="I8" t="n" s="6">
        <v>45986.0</v>
      </c>
      <c r="J8" t="n" s="8">
        <v>0.9735648148148148</v>
      </c>
      <c r="K8" t="n" s="6">
        <v>45989.0</v>
      </c>
      <c r="L8" t="n" s="8">
        <v>0.2916666666666667</v>
      </c>
      <c r="M8" t="s" s="1">
        <v>2994</v>
      </c>
      <c r="N8" t="s" s="1">
        <v>1531</v>
      </c>
      <c r="O8" t="s" s="1">
        <v>704</v>
      </c>
      <c r="P8" t="s" s="1">
        <v>587</v>
      </c>
      <c r="Q8" t="s" s="1">
        <v>3088</v>
      </c>
      <c r="R8" t="n" s="10">
        <v>612.0</v>
      </c>
      <c r="S8" t="s" s="1">
        <v>3019</v>
      </c>
      <c r="T8" t="n" s="1">
        <v>22000.0</v>
      </c>
      <c r="U8" t="s" s="1">
        <v>2010</v>
      </c>
      <c r="V8" t="s" s="1">
        <v>2201</v>
      </c>
      <c r="W8" t="s" s="1">
        <v>1819</v>
      </c>
      <c r="X8" t="s" s="1">
        <v>2540</v>
      </c>
      <c r="Y8" t="s" s="1"/>
      <c r="Z8" t="n" s="6">
        <v>46022.0</v>
      </c>
      <c r="AA8" t="s" s="1">
        <v>2201</v>
      </c>
      <c r="AB8" t="s" s="1"/>
      <c r="AC8" t="s" s="1">
        <v>2893</v>
      </c>
      <c r="AD8" t="s" s="1">
        <v>2201</v>
      </c>
      <c r="AE8" t="s" s="1"/>
      <c r="AF8" t="s" s="1"/>
      <c r="AG8" t="s" s="1"/>
      <c r="AH8" t="s" s="1"/>
      <c r="AI8" t="s" s="1">
        <v>1980</v>
      </c>
      <c r="AJ8" t="s" s="1"/>
      <c r="AK8" t="s" s="1"/>
      <c r="AL8" t="s" s="1">
        <v>2085</v>
      </c>
      <c r="AM8" t="s" s="1">
        <v>2008</v>
      </c>
      <c r="AN8" t="s" s="1"/>
      <c r="AO8" t="s" s="1">
        <v>1678</v>
      </c>
      <c r="AP8" t="s" s="1">
        <v>238</v>
      </c>
      <c r="AQ8" t="s" s="1"/>
      <c r="AR8" t="s" s="1">
        <v>3023</v>
      </c>
      <c r="AS8" t="s" s="1">
        <v>233</v>
      </c>
      <c r="AT8" t="s" s="1">
        <v>1393</v>
      </c>
      <c r="AU8" t="s" s="1">
        <v>1156</v>
      </c>
      <c r="AV8" t="s" s="1">
        <v>2417</v>
      </c>
      <c r="AW8" t="s" s="1">
        <v>193</v>
      </c>
      <c r="AX8" t="s" s="1">
        <v>233</v>
      </c>
    </row>
    <row r="9" spans="1:50">
      <c r="A9" t="n" s="4">
        <v>5</v>
      </c>
      <c r="B9" t="s" s="1">
        <v>1044</v>
      </c>
      <c r="C9" s="2">
        <f>HYPERLINK("https://my.zakupivli.pro/remote/dispatcher/state_purchase_lot_view/1853743")</f>
        <v/>
      </c>
      <c r="D9" t="s" s="1">
        <v>1632</v>
      </c>
      <c r="E9" t="s" s="1">
        <v>333</v>
      </c>
      <c r="F9" t="s" s="1">
        <v>2995</v>
      </c>
      <c r="G9" t="s" s="1">
        <v>1526</v>
      </c>
      <c r="H9" t="n" s="6">
        <v>45986.0</v>
      </c>
      <c r="I9" t="n" s="6">
        <v>45986.0</v>
      </c>
      <c r="J9" t="n" s="8">
        <v>0.9723958333333333</v>
      </c>
      <c r="K9" t="n" s="6">
        <v>45994.0</v>
      </c>
      <c r="L9" t="n" s="8">
        <v>0.0</v>
      </c>
      <c r="M9" t="n" s="9">
        <v>45994.47090457176</v>
      </c>
      <c r="N9" t="s" s="1">
        <v>368</v>
      </c>
      <c r="O9" t="s" s="1">
        <v>1807</v>
      </c>
      <c r="P9" t="s" s="1">
        <v>477</v>
      </c>
      <c r="Q9" t="n" s="10">
        <v>832.5</v>
      </c>
      <c r="R9" t="n" s="10">
        <v>408.0</v>
      </c>
      <c r="S9" t="s" s="1">
        <v>3019</v>
      </c>
      <c r="T9" t="n" s="1">
        <v>15000.0</v>
      </c>
      <c r="U9" t="n" s="10">
        <v>166500.0</v>
      </c>
      <c r="V9" t="s" s="1">
        <v>2201</v>
      </c>
      <c r="W9" t="s" s="1">
        <v>1721</v>
      </c>
      <c r="X9" t="s" s="1">
        <v>2300</v>
      </c>
      <c r="Y9" t="s" s="1"/>
      <c r="Z9" t="n" s="6">
        <v>46387.0</v>
      </c>
      <c r="AA9" t="s" s="1">
        <v>2201</v>
      </c>
      <c r="AB9" t="s" s="1"/>
      <c r="AC9" t="s" s="1">
        <v>2952</v>
      </c>
      <c r="AD9" t="s" s="1">
        <v>2201</v>
      </c>
      <c r="AE9" t="s" s="1"/>
      <c r="AF9" t="s" s="1"/>
      <c r="AG9" t="s" s="1">
        <v>373</v>
      </c>
      <c r="AH9" t="s" s="1"/>
      <c r="AI9" t="s" s="1">
        <v>2081</v>
      </c>
      <c r="AJ9" t="s" s="1">
        <v>738</v>
      </c>
      <c r="AK9" t="s" s="1"/>
      <c r="AL9" t="s" s="1"/>
      <c r="AM9" t="s" s="1">
        <v>2008</v>
      </c>
      <c r="AN9" t="s" s="1"/>
      <c r="AO9" t="s" s="1">
        <v>1825</v>
      </c>
      <c r="AP9" t="s" s="1">
        <v>238</v>
      </c>
      <c r="AQ9" t="s" s="1">
        <v>597</v>
      </c>
      <c r="AR9" t="s" s="1">
        <v>3118</v>
      </c>
      <c r="AS9" t="s" s="1">
        <v>233</v>
      </c>
      <c r="AT9" t="s" s="1">
        <v>1564</v>
      </c>
      <c r="AU9" t="s" s="1">
        <v>1085</v>
      </c>
      <c r="AV9" t="s" s="1">
        <v>2382</v>
      </c>
      <c r="AW9" t="s" s="1">
        <v>186</v>
      </c>
      <c r="AX9" t="s" s="1">
        <v>233</v>
      </c>
    </row>
    <row r="10" spans="1:50">
      <c r="A10" t="n" s="4">
        <v>6</v>
      </c>
      <c r="B10" t="s" s="1">
        <v>1043</v>
      </c>
      <c r="C10" s="2">
        <f>HYPERLINK("https://my.zakupivli.pro/remote/dispatcher/state_purchase_lot_view/1853738")</f>
        <v/>
      </c>
      <c r="D10" t="s" s="1">
        <v>1632</v>
      </c>
      <c r="E10" t="s" s="1">
        <v>333</v>
      </c>
      <c r="F10" t="s" s="1">
        <v>2995</v>
      </c>
      <c r="G10" t="s" s="1">
        <v>1526</v>
      </c>
      <c r="H10" t="n" s="6">
        <v>45986.0</v>
      </c>
      <c r="I10" t="n" s="6">
        <v>45986.0</v>
      </c>
      <c r="J10" t="n" s="8">
        <v>0.9548611111111112</v>
      </c>
      <c r="K10" t="n" s="6">
        <v>45994.0</v>
      </c>
      <c r="L10" t="n" s="8">
        <v>0.0</v>
      </c>
      <c r="M10" t="n" s="9">
        <v>45994.485247349534</v>
      </c>
      <c r="N10" t="s" s="1">
        <v>354</v>
      </c>
      <c r="O10" t="s" s="1">
        <v>1434</v>
      </c>
      <c r="P10" t="s" s="1">
        <v>409</v>
      </c>
      <c r="Q10" t="n" s="10">
        <v>6937.5</v>
      </c>
      <c r="R10" t="n" s="10">
        <v>2040.0</v>
      </c>
      <c r="S10" t="s" s="1">
        <v>3019</v>
      </c>
      <c r="T10" t="n" s="1">
        <v>125000.0</v>
      </c>
      <c r="U10" t="n" s="10">
        <v>1387500.0</v>
      </c>
      <c r="V10" t="s" s="1">
        <v>2201</v>
      </c>
      <c r="W10" t="s" s="1">
        <v>1721</v>
      </c>
      <c r="X10" t="s" s="1">
        <v>2300</v>
      </c>
      <c r="Y10" t="s" s="1"/>
      <c r="Z10" t="n" s="6">
        <v>46387.0</v>
      </c>
      <c r="AA10" t="s" s="1">
        <v>2201</v>
      </c>
      <c r="AB10" t="s" s="1"/>
      <c r="AC10" t="s" s="1">
        <v>2952</v>
      </c>
      <c r="AD10" t="s" s="1">
        <v>2201</v>
      </c>
      <c r="AE10" t="s" s="1"/>
      <c r="AF10" t="s" s="1"/>
      <c r="AG10" t="s" s="1">
        <v>373</v>
      </c>
      <c r="AH10" t="s" s="1"/>
      <c r="AI10" t="s" s="1">
        <v>2081</v>
      </c>
      <c r="AJ10" t="s" s="1">
        <v>738</v>
      </c>
      <c r="AK10" t="s" s="1"/>
      <c r="AL10" t="s" s="1"/>
      <c r="AM10" t="s" s="1">
        <v>2008</v>
      </c>
      <c r="AN10" t="s" s="1"/>
      <c r="AO10" t="s" s="1">
        <v>1825</v>
      </c>
      <c r="AP10" t="s" s="1">
        <v>238</v>
      </c>
      <c r="AQ10" t="s" s="1">
        <v>701</v>
      </c>
      <c r="AR10" t="s" s="1">
        <v>3131</v>
      </c>
      <c r="AS10" t="s" s="1">
        <v>233</v>
      </c>
      <c r="AT10" t="s" s="1">
        <v>1476</v>
      </c>
      <c r="AU10" t="s" s="1">
        <v>1298</v>
      </c>
      <c r="AV10" t="s" s="1">
        <v>2388</v>
      </c>
      <c r="AW10" t="s" s="1">
        <v>124</v>
      </c>
      <c r="AX10" t="s" s="1">
        <v>233</v>
      </c>
    </row>
    <row r="11" spans="1:50">
      <c r="A11" t="n" s="4">
        <v>7</v>
      </c>
      <c r="B11" t="s" s="1">
        <v>1042</v>
      </c>
      <c r="C11" s="2">
        <f>HYPERLINK("https://my.zakupivli.pro/remote/dispatcher/state_purchase_view/63806136")</f>
        <v/>
      </c>
      <c r="D11" t="s" s="1">
        <v>1678</v>
      </c>
      <c r="E11" t="s" s="1">
        <v>333</v>
      </c>
      <c r="F11" t="s" s="1">
        <v>2995</v>
      </c>
      <c r="G11" t="s" s="1">
        <v>1725</v>
      </c>
      <c r="H11" t="n" s="6">
        <v>45986.0</v>
      </c>
      <c r="I11" t="n" s="6">
        <v>45986.0</v>
      </c>
      <c r="J11" t="n" s="8">
        <v>0.9466898148148148</v>
      </c>
      <c r="K11" t="n" s="6">
        <v>45989.0</v>
      </c>
      <c r="L11" t="n" s="8">
        <v>0.3333333333333333</v>
      </c>
      <c r="M11" t="s" s="1">
        <v>2994</v>
      </c>
      <c r="N11" t="s" s="1">
        <v>1531</v>
      </c>
      <c r="O11" t="s" s="1">
        <v>1854</v>
      </c>
      <c r="P11" t="s" s="1">
        <v>353</v>
      </c>
      <c r="Q11" t="s" s="1">
        <v>3088</v>
      </c>
      <c r="R11" t="n" s="10">
        <v>408.0</v>
      </c>
      <c r="S11" t="s" s="1">
        <v>3019</v>
      </c>
      <c r="T11" t="n" s="1">
        <v>20000.0</v>
      </c>
      <c r="U11" t="s" s="1">
        <v>2010</v>
      </c>
      <c r="V11" t="s" s="1">
        <v>2201</v>
      </c>
      <c r="W11" t="s" s="1">
        <v>1545</v>
      </c>
      <c r="X11" t="s" s="1">
        <v>2696</v>
      </c>
      <c r="Y11" t="s" s="1"/>
      <c r="Z11" t="n" s="6">
        <v>46022.0</v>
      </c>
      <c r="AA11" t="s" s="1">
        <v>2201</v>
      </c>
      <c r="AB11" t="s" s="1">
        <v>1510</v>
      </c>
      <c r="AC11" t="s" s="1">
        <v>2925</v>
      </c>
      <c r="AD11" t="s" s="1">
        <v>2013</v>
      </c>
      <c r="AE11" t="s" s="1"/>
      <c r="AF11" t="s" s="1"/>
      <c r="AG11" t="s" s="1"/>
      <c r="AH11" t="s" s="1"/>
      <c r="AI11" t="s" s="1">
        <v>1400</v>
      </c>
      <c r="AJ11" t="s" s="1"/>
      <c r="AK11" t="s" s="1"/>
      <c r="AL11" t="s" s="1"/>
      <c r="AM11" t="s" s="1">
        <v>1438</v>
      </c>
      <c r="AN11" t="s" s="1">
        <v>2911</v>
      </c>
      <c r="AO11" t="s" s="1">
        <v>1632</v>
      </c>
      <c r="AP11" t="s" s="1">
        <v>238</v>
      </c>
      <c r="AQ11" t="s" s="1"/>
      <c r="AR11" t="s" s="1">
        <v>3057</v>
      </c>
      <c r="AS11" t="s" s="1">
        <v>233</v>
      </c>
      <c r="AT11" t="s" s="1">
        <v>1391</v>
      </c>
      <c r="AU11" t="s" s="1">
        <v>1337</v>
      </c>
      <c r="AV11" t="s" s="1">
        <v>2307</v>
      </c>
      <c r="AW11" t="s" s="1">
        <v>38</v>
      </c>
      <c r="AX11" t="s" s="1">
        <v>233</v>
      </c>
    </row>
    <row r="12" spans="1:50">
      <c r="A12" t="n" s="4">
        <v>8</v>
      </c>
      <c r="B12" t="s" s="1">
        <v>1041</v>
      </c>
      <c r="C12" s="2">
        <f>HYPERLINK("https://my.zakupivli.pro/remote/dispatcher/state_purchase_view/63806332")</f>
        <v/>
      </c>
      <c r="D12" t="s" s="1">
        <v>1678</v>
      </c>
      <c r="E12" t="s" s="1">
        <v>333</v>
      </c>
      <c r="F12" t="s" s="1">
        <v>2995</v>
      </c>
      <c r="G12" t="s" s="1">
        <v>1725</v>
      </c>
      <c r="H12" t="n" s="6">
        <v>45986.0</v>
      </c>
      <c r="I12" t="n" s="6">
        <v>45986.0</v>
      </c>
      <c r="J12" t="n" s="8">
        <v>0.9439814814814815</v>
      </c>
      <c r="K12" t="n" s="6">
        <v>45989.0</v>
      </c>
      <c r="L12" t="n" s="8">
        <v>0.0</v>
      </c>
      <c r="M12" t="s" s="1">
        <v>2994</v>
      </c>
      <c r="N12" t="s" s="1">
        <v>1531</v>
      </c>
      <c r="O12" t="s" s="1">
        <v>1524</v>
      </c>
      <c r="P12" t="s" s="1">
        <v>652</v>
      </c>
      <c r="Q12" t="s" s="1">
        <v>3088</v>
      </c>
      <c r="R12" t="n" s="10">
        <v>612.0</v>
      </c>
      <c r="S12" t="s" s="1">
        <v>3019</v>
      </c>
      <c r="T12" t="n" s="1">
        <v>29150.0</v>
      </c>
      <c r="U12" t="s" s="1">
        <v>2010</v>
      </c>
      <c r="V12" t="s" s="1">
        <v>2201</v>
      </c>
      <c r="W12" t="s" s="1">
        <v>1624</v>
      </c>
      <c r="X12" t="s" s="1">
        <v>2624</v>
      </c>
      <c r="Y12" t="s" s="1"/>
      <c r="Z12" t="n" s="6">
        <v>46022.0</v>
      </c>
      <c r="AA12" t="s" s="1">
        <v>2013</v>
      </c>
      <c r="AB12" t="s" s="1">
        <v>378</v>
      </c>
      <c r="AC12" t="s" s="1">
        <v>2950</v>
      </c>
      <c r="AD12" t="s" s="1">
        <v>2201</v>
      </c>
      <c r="AE12" t="s" s="1"/>
      <c r="AF12" t="s" s="1"/>
      <c r="AG12" t="s" s="1"/>
      <c r="AH12" t="s" s="1"/>
      <c r="AI12" t="s" s="1">
        <v>1980</v>
      </c>
      <c r="AJ12" t="s" s="1"/>
      <c r="AK12" t="s" s="1"/>
      <c r="AL12" t="s" s="1"/>
      <c r="AM12" t="s" s="1">
        <v>1438</v>
      </c>
      <c r="AN12" t="s" s="1">
        <v>748</v>
      </c>
      <c r="AO12" t="s" s="1">
        <v>1683</v>
      </c>
      <c r="AP12" t="s" s="1">
        <v>238</v>
      </c>
      <c r="AQ12" t="s" s="1"/>
      <c r="AR12" t="s" s="1">
        <v>1622</v>
      </c>
      <c r="AS12" t="s" s="1">
        <v>233</v>
      </c>
      <c r="AT12" t="s" s="1">
        <v>1909</v>
      </c>
      <c r="AU12" t="s" s="1">
        <v>1340</v>
      </c>
      <c r="AV12" t="s" s="1">
        <v>2354</v>
      </c>
      <c r="AW12" t="s" s="1">
        <v>146</v>
      </c>
      <c r="AX12" t="s" s="1">
        <v>233</v>
      </c>
    </row>
    <row r="13" spans="1:50">
      <c r="A13" t="n" s="4">
        <v>9</v>
      </c>
      <c r="B13" t="s" s="1">
        <v>1040</v>
      </c>
      <c r="C13" s="2">
        <f>HYPERLINK("https://my.zakupivli.pro/remote/dispatcher/state_purchase_view/63806252")</f>
        <v/>
      </c>
      <c r="D13" t="s" s="1">
        <v>1678</v>
      </c>
      <c r="E13" t="s" s="1">
        <v>333</v>
      </c>
      <c r="F13" t="s" s="1">
        <v>2995</v>
      </c>
      <c r="G13" t="s" s="1">
        <v>1725</v>
      </c>
      <c r="H13" t="n" s="6">
        <v>45986.0</v>
      </c>
      <c r="I13" t="n" s="6">
        <v>45986.0</v>
      </c>
      <c r="J13" t="n" s="8">
        <v>0.9339236111111111</v>
      </c>
      <c r="K13" t="n" s="6">
        <v>45989.0</v>
      </c>
      <c r="L13" t="n" s="8">
        <v>0.041666666666666664</v>
      </c>
      <c r="M13" t="s" s="1">
        <v>2994</v>
      </c>
      <c r="N13" t="s" s="1">
        <v>1531</v>
      </c>
      <c r="O13" t="s" s="1">
        <v>1845</v>
      </c>
      <c r="P13" t="s" s="1">
        <v>252</v>
      </c>
      <c r="Q13" t="s" s="1">
        <v>3088</v>
      </c>
      <c r="R13" t="n" s="10">
        <v>2040.0</v>
      </c>
      <c r="S13" t="s" s="1">
        <v>3019</v>
      </c>
      <c r="T13" t="n" s="1">
        <v>128000.0</v>
      </c>
      <c r="U13" t="s" s="1">
        <v>2010</v>
      </c>
      <c r="V13" t="s" s="1">
        <v>2201</v>
      </c>
      <c r="W13" t="s" s="1">
        <v>1923</v>
      </c>
      <c r="X13" t="s" s="1">
        <v>2739</v>
      </c>
      <c r="Y13" t="s" s="1"/>
      <c r="Z13" t="n" s="6">
        <v>46022.0</v>
      </c>
      <c r="AA13" t="s" s="1">
        <v>2201</v>
      </c>
      <c r="AB13" t="s" s="1"/>
      <c r="AC13" t="s" s="1"/>
      <c r="AD13" t="s" s="1">
        <v>2013</v>
      </c>
      <c r="AE13" t="s" s="1"/>
      <c r="AF13" t="s" s="1"/>
      <c r="AG13" t="s" s="1"/>
      <c r="AH13" t="s" s="1">
        <v>611</v>
      </c>
      <c r="AI13" t="s" s="1">
        <v>1804</v>
      </c>
      <c r="AJ13" t="s" s="1"/>
      <c r="AK13" t="s" s="1"/>
      <c r="AL13" t="s" s="1"/>
      <c r="AM13" t="s" s="1">
        <v>1438</v>
      </c>
      <c r="AN13" t="s" s="1"/>
      <c r="AO13" t="s" s="1">
        <v>1680</v>
      </c>
      <c r="AP13" t="s" s="1">
        <v>238</v>
      </c>
      <c r="AQ13" t="s" s="1"/>
      <c r="AR13" t="s" s="1">
        <v>3024</v>
      </c>
      <c r="AS13" t="s" s="1">
        <v>233</v>
      </c>
      <c r="AT13" t="s" s="1">
        <v>2163</v>
      </c>
      <c r="AU13" t="s" s="1">
        <v>1301</v>
      </c>
      <c r="AV13" t="s" s="1">
        <v>2445</v>
      </c>
      <c r="AW13" t="s" s="1">
        <v>189</v>
      </c>
      <c r="AX13" t="s" s="1">
        <v>233</v>
      </c>
    </row>
    <row r="14" spans="1:50">
      <c r="A14" t="n" s="4">
        <v>10</v>
      </c>
      <c r="B14" t="s" s="1">
        <v>1039</v>
      </c>
      <c r="C14" s="2">
        <f>HYPERLINK("https://my.zakupivli.pro/remote/dispatcher/state_purchase_view/63806170")</f>
        <v/>
      </c>
      <c r="D14" t="s" s="1">
        <v>1632</v>
      </c>
      <c r="E14" t="s" s="1">
        <v>333</v>
      </c>
      <c r="F14" t="s" s="1">
        <v>2995</v>
      </c>
      <c r="G14" t="s" s="1">
        <v>1725</v>
      </c>
      <c r="H14" t="n" s="6">
        <v>45986.0</v>
      </c>
      <c r="I14" t="n" s="6">
        <v>45986.0</v>
      </c>
      <c r="J14" t="n" s="8">
        <v>0.9223263888888888</v>
      </c>
      <c r="K14" t="n" s="6">
        <v>45989.0</v>
      </c>
      <c r="L14" t="n" s="8">
        <v>0.4166666666666667</v>
      </c>
      <c r="M14" t="s" s="1">
        <v>2994</v>
      </c>
      <c r="N14" t="s" s="1">
        <v>1531</v>
      </c>
      <c r="O14" t="s" s="1">
        <v>1382</v>
      </c>
      <c r="P14" t="s" s="1">
        <v>418</v>
      </c>
      <c r="Q14" t="s" s="1">
        <v>3088</v>
      </c>
      <c r="R14" t="n" s="10">
        <v>20.4</v>
      </c>
      <c r="S14" t="s" s="1">
        <v>3019</v>
      </c>
      <c r="T14" t="n" s="1">
        <v>1.0</v>
      </c>
      <c r="U14" t="s" s="1">
        <v>2010</v>
      </c>
      <c r="V14" t="s" s="1">
        <v>2201</v>
      </c>
      <c r="W14" t="s" s="1">
        <v>2804</v>
      </c>
      <c r="X14" t="s" s="1">
        <v>2465</v>
      </c>
      <c r="Y14" t="n" s="6">
        <v>45992.0</v>
      </c>
      <c r="Z14" t="n" s="6">
        <v>46022.0</v>
      </c>
      <c r="AA14" t="s" s="1">
        <v>2201</v>
      </c>
      <c r="AB14" t="s" s="1"/>
      <c r="AC14" t="s" s="1">
        <v>2961</v>
      </c>
      <c r="AD14" t="s" s="1">
        <v>2201</v>
      </c>
      <c r="AE14" t="s" s="1">
        <v>3012</v>
      </c>
      <c r="AF14" t="s" s="1"/>
      <c r="AG14" t="s" s="1"/>
      <c r="AH14" t="s" s="1"/>
      <c r="AI14" t="s" s="1">
        <v>2081</v>
      </c>
      <c r="AJ14" t="s" s="1"/>
      <c r="AK14" t="s" s="1"/>
      <c r="AL14" t="s" s="1"/>
      <c r="AM14" t="s" s="1">
        <v>2008</v>
      </c>
      <c r="AN14" t="s" s="1"/>
      <c r="AO14" t="s" s="1">
        <v>1632</v>
      </c>
      <c r="AP14" t="s" s="1">
        <v>238</v>
      </c>
      <c r="AQ14" t="s" s="1"/>
      <c r="AR14" t="s" s="1">
        <v>1381</v>
      </c>
      <c r="AS14" t="s" s="1">
        <v>233</v>
      </c>
      <c r="AT14" t="s" s="1">
        <v>2094</v>
      </c>
      <c r="AU14" t="s" s="1">
        <v>1233</v>
      </c>
      <c r="AV14" t="s" s="1">
        <v>2572</v>
      </c>
      <c r="AW14" t="s" s="1">
        <v>29</v>
      </c>
      <c r="AX14" t="s" s="1">
        <v>233</v>
      </c>
    </row>
    <row r="15" spans="1:50">
      <c r="A15" t="n" s="4">
        <v>11</v>
      </c>
      <c r="B15" t="s" s="1">
        <v>1038</v>
      </c>
      <c r="C15" s="2">
        <f>HYPERLINK("https://my.zakupivli.pro/remote/dispatcher/state_purchase_view/63806126")</f>
        <v/>
      </c>
      <c r="D15" t="s" s="1">
        <v>1678</v>
      </c>
      <c r="E15" t="s" s="1">
        <v>333</v>
      </c>
      <c r="F15" t="s" s="1">
        <v>2995</v>
      </c>
      <c r="G15" t="s" s="1">
        <v>1725</v>
      </c>
      <c r="H15" t="n" s="6">
        <v>45986.0</v>
      </c>
      <c r="I15" t="n" s="6">
        <v>45986.0</v>
      </c>
      <c r="J15" t="n" s="8">
        <v>0.9166782407407408</v>
      </c>
      <c r="K15" t="n" s="6">
        <v>45989.0</v>
      </c>
      <c r="L15" t="n" s="8">
        <v>0.0</v>
      </c>
      <c r="M15" t="s" s="1">
        <v>2994</v>
      </c>
      <c r="N15" t="s" s="1">
        <v>1531</v>
      </c>
      <c r="O15" t="s" s="1">
        <v>1750</v>
      </c>
      <c r="P15" t="s" s="1">
        <v>635</v>
      </c>
      <c r="Q15" t="s" s="1">
        <v>3088</v>
      </c>
      <c r="R15" t="n" s="10">
        <v>408.0</v>
      </c>
      <c r="S15" t="s" s="1">
        <v>3019</v>
      </c>
      <c r="T15" t="n" s="1">
        <v>13000.0</v>
      </c>
      <c r="U15" t="s" s="1">
        <v>2010</v>
      </c>
      <c r="V15" t="s" s="1">
        <v>2201</v>
      </c>
      <c r="W15" t="s" s="1">
        <v>2021</v>
      </c>
      <c r="X15" t="s" s="1">
        <v>2640</v>
      </c>
      <c r="Y15" t="n" s="6">
        <v>45992.0</v>
      </c>
      <c r="Z15" t="n" s="6">
        <v>46022.0</v>
      </c>
      <c r="AA15" t="s" s="1">
        <v>2201</v>
      </c>
      <c r="AB15" t="s" s="1"/>
      <c r="AC15" t="s" s="1">
        <v>2861</v>
      </c>
      <c r="AD15" t="s" s="1">
        <v>2201</v>
      </c>
      <c r="AE15" t="s" s="1"/>
      <c r="AF15" t="s" s="1"/>
      <c r="AG15" t="s" s="1"/>
      <c r="AH15" t="s" s="1"/>
      <c r="AI15" t="s" s="1">
        <v>1980</v>
      </c>
      <c r="AJ15" t="s" s="1"/>
      <c r="AK15" t="s" s="1"/>
      <c r="AL15" t="s" s="1">
        <v>1408</v>
      </c>
      <c r="AM15" t="s" s="1">
        <v>1438</v>
      </c>
      <c r="AN15" t="s" s="1"/>
      <c r="AO15" t="s" s="1">
        <v>1632</v>
      </c>
      <c r="AP15" t="s" s="1">
        <v>238</v>
      </c>
      <c r="AQ15" t="s" s="1"/>
      <c r="AR15" t="s" s="1">
        <v>3044</v>
      </c>
      <c r="AS15" t="s" s="1">
        <v>233</v>
      </c>
      <c r="AT15" t="s" s="1">
        <v>1537</v>
      </c>
      <c r="AU15" t="s" s="1">
        <v>1146</v>
      </c>
      <c r="AV15" t="s" s="1">
        <v>2473</v>
      </c>
      <c r="AW15" t="s" s="1">
        <v>61</v>
      </c>
      <c r="AX15" t="s" s="1">
        <v>233</v>
      </c>
    </row>
    <row r="16" spans="1:50">
      <c r="A16" t="n" s="4">
        <v>12</v>
      </c>
      <c r="B16" t="s" s="1">
        <v>1037</v>
      </c>
      <c r="C16" s="2">
        <f>HYPERLINK("https://my.zakupivli.pro/remote/dispatcher/state_purchase_lot_view/1853720")</f>
        <v/>
      </c>
      <c r="D16" t="s" s="1">
        <v>1706</v>
      </c>
      <c r="E16" t="s" s="1">
        <v>333</v>
      </c>
      <c r="F16" t="s" s="1">
        <v>2995</v>
      </c>
      <c r="G16" t="s" s="1">
        <v>1526</v>
      </c>
      <c r="H16" t="n" s="6">
        <v>45986.0</v>
      </c>
      <c r="I16" t="n" s="6">
        <v>45986.0</v>
      </c>
      <c r="J16" t="n" s="8">
        <v>0.91625</v>
      </c>
      <c r="K16" t="n" s="6">
        <v>45994.0</v>
      </c>
      <c r="L16" t="n" s="8">
        <v>0.0</v>
      </c>
      <c r="M16" t="n" s="9">
        <v>45994.596721724534</v>
      </c>
      <c r="N16" t="s" s="1">
        <v>1531</v>
      </c>
      <c r="O16" t="s" s="1">
        <v>1471</v>
      </c>
      <c r="P16" t="s" s="1">
        <v>476</v>
      </c>
      <c r="Q16" t="n" s="10">
        <v>594.0</v>
      </c>
      <c r="R16" t="n" s="10">
        <v>408.0</v>
      </c>
      <c r="S16" t="s" s="1">
        <v>3019</v>
      </c>
      <c r="T16" t="n" s="1">
        <v>13500.0</v>
      </c>
      <c r="U16" t="n" s="10">
        <v>118800.0</v>
      </c>
      <c r="V16" t="s" s="1">
        <v>2201</v>
      </c>
      <c r="W16" t="s" s="1">
        <v>1721</v>
      </c>
      <c r="X16" t="s" s="1">
        <v>2711</v>
      </c>
      <c r="Y16" t="s" s="1"/>
      <c r="Z16" t="n" s="6">
        <v>46387.0</v>
      </c>
      <c r="AA16" t="s" s="1">
        <v>2201</v>
      </c>
      <c r="AB16" t="s" s="1"/>
      <c r="AC16" t="s" s="1">
        <v>2871</v>
      </c>
      <c r="AD16" t="s" s="1">
        <v>2013</v>
      </c>
      <c r="AE16" t="s" s="1"/>
      <c r="AF16" t="s" s="1"/>
      <c r="AG16" t="s" s="1"/>
      <c r="AH16" t="s" s="1"/>
      <c r="AI16" t="s" s="1">
        <v>1804</v>
      </c>
      <c r="AJ16" t="s" s="1"/>
      <c r="AK16" t="s" s="1"/>
      <c r="AL16" t="s" s="1">
        <v>2086</v>
      </c>
      <c r="AM16" t="s" s="1">
        <v>2008</v>
      </c>
      <c r="AN16" t="s" s="1">
        <v>12</v>
      </c>
      <c r="AO16" t="s" s="1">
        <v>1632</v>
      </c>
      <c r="AP16" t="s" s="1">
        <v>238</v>
      </c>
      <c r="AQ16" t="s" s="1">
        <v>602</v>
      </c>
      <c r="AR16" t="s" s="1">
        <v>3116</v>
      </c>
      <c r="AS16" t="s" s="1">
        <v>233</v>
      </c>
      <c r="AT16" t="s" s="1">
        <v>2001</v>
      </c>
      <c r="AU16" t="s" s="1">
        <v>1334</v>
      </c>
      <c r="AV16" t="s" s="1">
        <v>2385</v>
      </c>
      <c r="AW16" t="s" s="1">
        <v>123</v>
      </c>
      <c r="AX16" t="s" s="1">
        <v>233</v>
      </c>
    </row>
    <row r="17" spans="1:50">
      <c r="A17" t="n" s="4">
        <v>13</v>
      </c>
      <c r="B17" t="s" s="1">
        <v>1036</v>
      </c>
      <c r="C17" s="2">
        <f>HYPERLINK("https://my.zakupivli.pro/remote/dispatcher/state_purchase_view/63806107")</f>
        <v/>
      </c>
      <c r="D17" t="s" s="1">
        <v>1632</v>
      </c>
      <c r="E17" t="s" s="1">
        <v>333</v>
      </c>
      <c r="F17" t="s" s="1">
        <v>2995</v>
      </c>
      <c r="G17" t="s" s="1">
        <v>1725</v>
      </c>
      <c r="H17" t="n" s="6">
        <v>45986.0</v>
      </c>
      <c r="I17" t="n" s="6">
        <v>45986.0</v>
      </c>
      <c r="J17" t="n" s="8">
        <v>0.9189583333333333</v>
      </c>
      <c r="K17" t="n" s="6">
        <v>45989.0</v>
      </c>
      <c r="L17" t="n" s="8">
        <v>0.2916666666666667</v>
      </c>
      <c r="M17" t="s" s="1">
        <v>2994</v>
      </c>
      <c r="N17" t="s" s="1">
        <v>1531</v>
      </c>
      <c r="O17" t="s" s="1">
        <v>704</v>
      </c>
      <c r="P17" t="s" s="1">
        <v>587</v>
      </c>
      <c r="Q17" t="s" s="1">
        <v>3088</v>
      </c>
      <c r="R17" t="n" s="10">
        <v>408.0</v>
      </c>
      <c r="S17" t="s" s="1">
        <v>3019</v>
      </c>
      <c r="T17" t="n" s="1">
        <v>12000.0</v>
      </c>
      <c r="U17" t="s" s="1">
        <v>2010</v>
      </c>
      <c r="V17" t="s" s="1">
        <v>2201</v>
      </c>
      <c r="W17" t="s" s="1">
        <v>1819</v>
      </c>
      <c r="X17" t="s" s="1">
        <v>2605</v>
      </c>
      <c r="Y17" t="s" s="1"/>
      <c r="Z17" t="n" s="6">
        <v>46022.0</v>
      </c>
      <c r="AA17" t="s" s="1">
        <v>2201</v>
      </c>
      <c r="AB17" t="s" s="1"/>
      <c r="AC17" t="s" s="1">
        <v>2839</v>
      </c>
      <c r="AD17" t="s" s="1">
        <v>2201</v>
      </c>
      <c r="AE17" t="s" s="1"/>
      <c r="AF17" t="s" s="1"/>
      <c r="AG17" t="s" s="1"/>
      <c r="AH17" t="s" s="1">
        <v>686</v>
      </c>
      <c r="AI17" t="s" s="1">
        <v>2081</v>
      </c>
      <c r="AJ17" t="s" s="1"/>
      <c r="AK17" t="s" s="1"/>
      <c r="AL17" t="s" s="1">
        <v>2085</v>
      </c>
      <c r="AM17" t="s" s="1">
        <v>2008</v>
      </c>
      <c r="AN17" t="s" s="1">
        <v>2877</v>
      </c>
      <c r="AO17" t="s" s="1">
        <v>1691</v>
      </c>
      <c r="AP17" t="s" s="1">
        <v>238</v>
      </c>
      <c r="AQ17" t="s" s="1"/>
      <c r="AR17" t="s" s="1">
        <v>3023</v>
      </c>
      <c r="AS17" t="s" s="1">
        <v>233</v>
      </c>
      <c r="AT17" t="s" s="1">
        <v>1393</v>
      </c>
      <c r="AU17" t="s" s="1">
        <v>1156</v>
      </c>
      <c r="AV17" t="s" s="1">
        <v>2417</v>
      </c>
      <c r="AW17" t="s" s="1">
        <v>193</v>
      </c>
      <c r="AX17" t="s" s="1">
        <v>233</v>
      </c>
    </row>
    <row r="18" spans="1:50">
      <c r="A18" t="n" s="4">
        <v>14</v>
      </c>
      <c r="B18" t="s" s="1">
        <v>1035</v>
      </c>
      <c r="C18" s="2">
        <f>HYPERLINK("https://my.zakupivli.pro/remote/dispatcher/state_purchase_lot_view/1853711")</f>
        <v/>
      </c>
      <c r="D18" t="s" s="1">
        <v>1632</v>
      </c>
      <c r="E18" t="s" s="1">
        <v>333</v>
      </c>
      <c r="F18" t="s" s="1">
        <v>2995</v>
      </c>
      <c r="G18" t="s" s="1">
        <v>1526</v>
      </c>
      <c r="H18" t="n" s="6">
        <v>45986.0</v>
      </c>
      <c r="I18" t="n" s="6">
        <v>45986.0</v>
      </c>
      <c r="J18" t="n" s="8">
        <v>0.8993055555555556</v>
      </c>
      <c r="K18" t="n" s="6">
        <v>45994.0</v>
      </c>
      <c r="L18" t="n" s="8">
        <v>0.0</v>
      </c>
      <c r="M18" t="n" s="9">
        <v>45994.49696282407</v>
      </c>
      <c r="N18" t="s" s="1">
        <v>1531</v>
      </c>
      <c r="O18" t="s" s="1">
        <v>2197</v>
      </c>
      <c r="P18" t="s" s="1">
        <v>475</v>
      </c>
      <c r="Q18" t="n" s="10">
        <v>748.0</v>
      </c>
      <c r="R18" t="n" s="10">
        <v>408.0</v>
      </c>
      <c r="S18" t="s" s="1">
        <v>3019</v>
      </c>
      <c r="T18" t="n" s="1">
        <v>17000.0</v>
      </c>
      <c r="U18" t="n" s="10">
        <v>149600.0</v>
      </c>
      <c r="V18" t="s" s="1">
        <v>2201</v>
      </c>
      <c r="W18" t="s" s="1">
        <v>1721</v>
      </c>
      <c r="X18" t="s" s="1">
        <v>2579</v>
      </c>
      <c r="Y18" t="s" s="1"/>
      <c r="Z18" t="n" s="6">
        <v>46387.0</v>
      </c>
      <c r="AA18" t="s" s="1">
        <v>2201</v>
      </c>
      <c r="AB18" t="s" s="1"/>
      <c r="AC18" t="s" s="1">
        <v>2871</v>
      </c>
      <c r="AD18" t="s" s="1">
        <v>2013</v>
      </c>
      <c r="AE18" t="s" s="1"/>
      <c r="AF18" t="s" s="1"/>
      <c r="AG18" t="s" s="1"/>
      <c r="AH18" t="s" s="1"/>
      <c r="AI18" t="s" s="1">
        <v>1804</v>
      </c>
      <c r="AJ18" t="s" s="1"/>
      <c r="AK18" t="s" s="1"/>
      <c r="AL18" t="s" s="1">
        <v>2086</v>
      </c>
      <c r="AM18" t="s" s="1">
        <v>2008</v>
      </c>
      <c r="AN18" t="s" s="1">
        <v>12</v>
      </c>
      <c r="AO18" t="s" s="1">
        <v>1632</v>
      </c>
      <c r="AP18" t="s" s="1">
        <v>238</v>
      </c>
      <c r="AQ18" t="s" s="1">
        <v>1117</v>
      </c>
      <c r="AR18" t="s" s="1">
        <v>3124</v>
      </c>
      <c r="AS18" t="s" s="1">
        <v>233</v>
      </c>
      <c r="AT18" t="s" s="1">
        <v>1561</v>
      </c>
      <c r="AU18" t="s" s="1">
        <v>1310</v>
      </c>
      <c r="AV18" t="s" s="1">
        <v>2384</v>
      </c>
      <c r="AW18" t="s" s="1">
        <v>113</v>
      </c>
      <c r="AX18" t="s" s="1">
        <v>233</v>
      </c>
    </row>
    <row r="19" spans="1:50">
      <c r="A19" t="n" s="4">
        <v>15</v>
      </c>
      <c r="B19" t="s" s="1">
        <v>1034</v>
      </c>
      <c r="C19" s="2">
        <f>HYPERLINK("https://my.zakupivli.pro/remote/dispatcher/state_purchase_lot_view/1853695")</f>
        <v/>
      </c>
      <c r="D19" t="s" s="1">
        <v>1632</v>
      </c>
      <c r="E19" t="s" s="1">
        <v>333</v>
      </c>
      <c r="F19" t="s" s="1">
        <v>2995</v>
      </c>
      <c r="G19" t="s" s="1">
        <v>1526</v>
      </c>
      <c r="H19" t="n" s="6">
        <v>45986.0</v>
      </c>
      <c r="I19" t="n" s="6">
        <v>45986.0</v>
      </c>
      <c r="J19" t="n" s="8">
        <v>0.8780439814814814</v>
      </c>
      <c r="K19" t="n" s="6">
        <v>45994.0</v>
      </c>
      <c r="L19" t="n" s="8">
        <v>0.0</v>
      </c>
      <c r="M19" t="n" s="9">
        <v>45994.59942193287</v>
      </c>
      <c r="N19" t="s" s="1">
        <v>655</v>
      </c>
      <c r="O19" t="s" s="1">
        <v>1433</v>
      </c>
      <c r="P19" t="s" s="1">
        <v>473</v>
      </c>
      <c r="Q19" t="n" s="10">
        <v>2200.0</v>
      </c>
      <c r="R19" t="n" s="10">
        <v>612.0</v>
      </c>
      <c r="S19" t="s" s="1">
        <v>3019</v>
      </c>
      <c r="T19" t="n" s="1">
        <v>440000.0</v>
      </c>
      <c r="U19" t="n" s="10">
        <v>440000.0</v>
      </c>
      <c r="V19" t="s" s="1">
        <v>2201</v>
      </c>
      <c r="W19" t="s" s="1">
        <v>1721</v>
      </c>
      <c r="X19" t="s" s="1">
        <v>2300</v>
      </c>
      <c r="Y19" t="s" s="1"/>
      <c r="Z19" t="n" s="6">
        <v>46387.0</v>
      </c>
      <c r="AA19" t="s" s="1">
        <v>2201</v>
      </c>
      <c r="AB19" t="s" s="1"/>
      <c r="AC19" t="s" s="1">
        <v>2952</v>
      </c>
      <c r="AD19" t="s" s="1">
        <v>2201</v>
      </c>
      <c r="AE19" t="s" s="1"/>
      <c r="AF19" t="s" s="1"/>
      <c r="AG19" t="s" s="1">
        <v>373</v>
      </c>
      <c r="AH19" t="s" s="1"/>
      <c r="AI19" t="s" s="1">
        <v>2081</v>
      </c>
      <c r="AJ19" t="s" s="1">
        <v>738</v>
      </c>
      <c r="AK19" t="s" s="1"/>
      <c r="AL19" t="s" s="1"/>
      <c r="AM19" t="s" s="1">
        <v>2008</v>
      </c>
      <c r="AN19" t="s" s="1"/>
      <c r="AO19" t="s" s="1">
        <v>1638</v>
      </c>
      <c r="AP19" t="s" s="1">
        <v>238</v>
      </c>
      <c r="AQ19" t="s" s="1">
        <v>522</v>
      </c>
      <c r="AR19" t="s" s="1">
        <v>3106</v>
      </c>
      <c r="AS19" t="s" s="1">
        <v>233</v>
      </c>
      <c r="AT19" t="s" s="1">
        <v>1990</v>
      </c>
      <c r="AU19" t="s" s="1">
        <v>1261</v>
      </c>
      <c r="AV19" t="s" s="1">
        <v>2387</v>
      </c>
      <c r="AW19" t="s" s="1">
        <v>109</v>
      </c>
      <c r="AX19" t="s" s="1">
        <v>233</v>
      </c>
    </row>
    <row r="20" spans="1:50">
      <c r="A20" t="n" s="4">
        <v>16</v>
      </c>
      <c r="B20" t="s" s="1">
        <v>1033</v>
      </c>
      <c r="C20" s="2">
        <f>HYPERLINK("https://my.zakupivli.pro/remote/dispatcher/state_purchase_view/63805597")</f>
        <v/>
      </c>
      <c r="D20" t="s" s="1">
        <v>1678</v>
      </c>
      <c r="E20" t="s" s="1">
        <v>333</v>
      </c>
      <c r="F20" t="s" s="1">
        <v>2995</v>
      </c>
      <c r="G20" t="s" s="1">
        <v>1725</v>
      </c>
      <c r="H20" t="n" s="6">
        <v>45986.0</v>
      </c>
      <c r="I20" t="n" s="6">
        <v>45986.0</v>
      </c>
      <c r="J20" t="n" s="8">
        <v>0.8775578703703704</v>
      </c>
      <c r="K20" t="n" s="6">
        <v>45989.0</v>
      </c>
      <c r="L20" t="n" s="8">
        <v>0.375</v>
      </c>
      <c r="M20" t="s" s="1">
        <v>2994</v>
      </c>
      <c r="N20" t="s" s="1">
        <v>1531</v>
      </c>
      <c r="O20" t="s" s="1">
        <v>1615</v>
      </c>
      <c r="P20" t="s" s="1">
        <v>285</v>
      </c>
      <c r="Q20" t="s" s="1">
        <v>3088</v>
      </c>
      <c r="R20" t="n" s="10">
        <v>20.4</v>
      </c>
      <c r="S20" t="s" s="1">
        <v>3019</v>
      </c>
      <c r="T20" t="n" s="1">
        <v>1100.0</v>
      </c>
      <c r="U20" t="s" s="1">
        <v>2010</v>
      </c>
      <c r="V20" t="s" s="1">
        <v>2201</v>
      </c>
      <c r="W20" t="s" s="1">
        <v>2974</v>
      </c>
      <c r="X20" t="s" s="1">
        <v>2467</v>
      </c>
      <c r="Y20" t="n" s="6">
        <v>45992.0</v>
      </c>
      <c r="Z20" t="n" s="6">
        <v>46022.0</v>
      </c>
      <c r="AA20" t="s" s="1">
        <v>2201</v>
      </c>
      <c r="AB20" t="s" s="1"/>
      <c r="AC20" t="s" s="1">
        <v>2813</v>
      </c>
      <c r="AD20" t="s" s="1">
        <v>2013</v>
      </c>
      <c r="AE20" t="s" s="1"/>
      <c r="AF20" t="s" s="1"/>
      <c r="AG20" t="s" s="1"/>
      <c r="AH20" t="s" s="1"/>
      <c r="AI20" t="s" s="1">
        <v>1400</v>
      </c>
      <c r="AJ20" t="s" s="1"/>
      <c r="AK20" t="s" s="1"/>
      <c r="AL20" t="s" s="1">
        <v>1419</v>
      </c>
      <c r="AM20" t="s" s="1">
        <v>1438</v>
      </c>
      <c r="AN20" t="s" s="1">
        <v>2886</v>
      </c>
      <c r="AO20" t="s" s="1">
        <v>1678</v>
      </c>
      <c r="AP20" t="s" s="1">
        <v>238</v>
      </c>
      <c r="AQ20" t="s" s="1"/>
      <c r="AR20" t="s" s="1">
        <v>3053</v>
      </c>
      <c r="AS20" t="s" s="1">
        <v>233</v>
      </c>
      <c r="AT20" t="s" s="1">
        <v>1378</v>
      </c>
      <c r="AU20" t="s" s="1">
        <v>1066</v>
      </c>
      <c r="AV20" t="s" s="1">
        <v>2597</v>
      </c>
      <c r="AW20" t="s" s="1">
        <v>54</v>
      </c>
      <c r="AX20" t="s" s="1">
        <v>233</v>
      </c>
    </row>
    <row r="21" spans="1:50">
      <c r="A21" t="n" s="4">
        <v>17</v>
      </c>
      <c r="B21" t="s" s="1">
        <v>1032</v>
      </c>
      <c r="C21" s="2">
        <f>HYPERLINK("https://my.zakupivli.pro/remote/dispatcher/state_purchase_view/63805307")</f>
        <v/>
      </c>
      <c r="D21" t="s" s="1">
        <v>1678</v>
      </c>
      <c r="E21" t="s" s="1">
        <v>333</v>
      </c>
      <c r="F21" t="s" s="1">
        <v>2995</v>
      </c>
      <c r="G21" t="s" s="1">
        <v>1725</v>
      </c>
      <c r="H21" t="n" s="6">
        <v>45986.0</v>
      </c>
      <c r="I21" t="n" s="6">
        <v>45986.0</v>
      </c>
      <c r="J21" t="n" s="8">
        <v>0.8612847222222222</v>
      </c>
      <c r="K21" t="n" s="6">
        <v>45989.0</v>
      </c>
      <c r="L21" t="n" s="8">
        <v>0.375</v>
      </c>
      <c r="M21" t="s" s="1">
        <v>2994</v>
      </c>
      <c r="N21" t="s" s="1">
        <v>1531</v>
      </c>
      <c r="O21" t="s" s="1">
        <v>1386</v>
      </c>
      <c r="P21" t="s" s="1">
        <v>317</v>
      </c>
      <c r="Q21" t="s" s="1">
        <v>3088</v>
      </c>
      <c r="R21" t="n" s="10">
        <v>612.0</v>
      </c>
      <c r="S21" t="s" s="1">
        <v>3019</v>
      </c>
      <c r="T21" t="n" s="1">
        <v>35000.0</v>
      </c>
      <c r="U21" t="s" s="1">
        <v>2010</v>
      </c>
      <c r="V21" t="s" s="1">
        <v>2201</v>
      </c>
      <c r="W21" t="s" s="1">
        <v>3035</v>
      </c>
      <c r="X21" t="s" s="1">
        <v>2636</v>
      </c>
      <c r="Y21" t="s" s="1"/>
      <c r="Z21" t="n" s="6">
        <v>46022.0</v>
      </c>
      <c r="AA21" t="s" s="1">
        <v>2013</v>
      </c>
      <c r="AB21" t="s" s="1">
        <v>605</v>
      </c>
      <c r="AC21" t="s" s="1">
        <v>2902</v>
      </c>
      <c r="AD21" t="s" s="1">
        <v>2201</v>
      </c>
      <c r="AE21" t="s" s="1"/>
      <c r="AF21" t="s" s="1"/>
      <c r="AG21" t="s" s="1"/>
      <c r="AH21" t="s" s="1"/>
      <c r="AI21" t="s" s="1">
        <v>1980</v>
      </c>
      <c r="AJ21" t="s" s="1"/>
      <c r="AK21" t="s" s="1"/>
      <c r="AL21" t="s" s="1">
        <v>2084</v>
      </c>
      <c r="AM21" t="s" s="1">
        <v>1438</v>
      </c>
      <c r="AN21" t="s" s="1"/>
      <c r="AO21" t="s" s="1">
        <v>1678</v>
      </c>
      <c r="AP21" t="s" s="1">
        <v>238</v>
      </c>
      <c r="AQ21" t="s" s="1"/>
      <c r="AR21" t="s" s="1">
        <v>3036</v>
      </c>
      <c r="AS21" t="s" s="1">
        <v>233</v>
      </c>
      <c r="AT21" t="s" s="1">
        <v>2060</v>
      </c>
      <c r="AU21" t="s" s="1">
        <v>1299</v>
      </c>
      <c r="AV21" t="s" s="1">
        <v>2750</v>
      </c>
      <c r="AW21" t="s" s="1">
        <v>48</v>
      </c>
      <c r="AX21" t="s" s="1">
        <v>233</v>
      </c>
    </row>
    <row r="22" spans="1:50">
      <c r="A22" t="n" s="4">
        <v>18</v>
      </c>
      <c r="B22" t="s" s="1">
        <v>1031</v>
      </c>
      <c r="C22" s="2">
        <f>HYPERLINK("https://my.zakupivli.pro/remote/dispatcher/state_purchase_lot_view/1853670")</f>
        <v/>
      </c>
      <c r="D22" t="s" s="1">
        <v>1674</v>
      </c>
      <c r="E22" t="s" s="1">
        <v>333</v>
      </c>
      <c r="F22" t="s" s="1">
        <v>2995</v>
      </c>
      <c r="G22" t="s" s="1">
        <v>1526</v>
      </c>
      <c r="H22" t="n" s="6">
        <v>45986.0</v>
      </c>
      <c r="I22" t="n" s="6">
        <v>45986.0</v>
      </c>
      <c r="J22" t="n" s="8">
        <v>0.8603703703703703</v>
      </c>
      <c r="K22" t="n" s="6">
        <v>45994.0</v>
      </c>
      <c r="L22" t="n" s="8">
        <v>0.4166666666666667</v>
      </c>
      <c r="M22" t="n" s="9">
        <v>45995.5178128125</v>
      </c>
      <c r="N22" t="s" s="1">
        <v>1531</v>
      </c>
      <c r="O22" t="s" s="1">
        <v>1557</v>
      </c>
      <c r="P22" t="s" s="1">
        <v>594</v>
      </c>
      <c r="Q22" t="n" s="10">
        <v>19285.5</v>
      </c>
      <c r="R22" t="n" s="10">
        <v>2040.0</v>
      </c>
      <c r="S22" t="s" s="1">
        <v>3019</v>
      </c>
      <c r="T22" t="n" s="1">
        <v>300000.0</v>
      </c>
      <c r="U22" t="n" s="10">
        <v>3857100.0</v>
      </c>
      <c r="V22" t="s" s="1">
        <v>2201</v>
      </c>
      <c r="W22" t="s" s="1">
        <v>1899</v>
      </c>
      <c r="X22" t="s" s="1">
        <v>2300</v>
      </c>
      <c r="Y22" t="n" s="6">
        <v>46023.0</v>
      </c>
      <c r="Z22" t="n" s="6">
        <v>46387.0</v>
      </c>
      <c r="AA22" t="s" s="1">
        <v>2201</v>
      </c>
      <c r="AB22" t="s" s="1"/>
      <c r="AC22" t="s" s="1"/>
      <c r="AD22" t="s" s="1">
        <v>2201</v>
      </c>
      <c r="AE22" t="s" s="1"/>
      <c r="AF22" t="s" s="1"/>
      <c r="AG22" t="s" s="1"/>
      <c r="AH22" t="s" s="1"/>
      <c r="AI22" t="s" s="1">
        <v>1804</v>
      </c>
      <c r="AJ22" t="s" s="1"/>
      <c r="AK22" t="s" s="1"/>
      <c r="AL22" t="s" s="1"/>
      <c r="AM22" t="s" s="1">
        <v>1713</v>
      </c>
      <c r="AN22" t="s" s="1"/>
      <c r="AO22" t="s" s="1">
        <v>1650</v>
      </c>
      <c r="AP22" t="s" s="1">
        <v>238</v>
      </c>
      <c r="AQ22" t="s" s="1">
        <v>600</v>
      </c>
      <c r="AR22" t="s" s="1">
        <v>3038</v>
      </c>
      <c r="AS22" t="s" s="1">
        <v>233</v>
      </c>
      <c r="AT22" t="s" s="1">
        <v>1604</v>
      </c>
      <c r="AU22" t="s" s="1">
        <v>1107</v>
      </c>
      <c r="AV22" t="s" s="1">
        <v>2426</v>
      </c>
      <c r="AW22" t="s" s="1">
        <v>151</v>
      </c>
      <c r="AX22" t="s" s="1">
        <v>233</v>
      </c>
    </row>
    <row r="23" spans="1:50">
      <c r="A23" t="n" s="4">
        <v>19</v>
      </c>
      <c r="B23" t="s" s="1">
        <v>1030</v>
      </c>
      <c r="C23" s="2">
        <f>HYPERLINK("https://my.zakupivli.pro/remote/dispatcher/state_purchase_view/63805432")</f>
        <v/>
      </c>
      <c r="D23" t="s" s="1">
        <v>1678</v>
      </c>
      <c r="E23" t="s" s="1">
        <v>333</v>
      </c>
      <c r="F23" t="s" s="1">
        <v>2995</v>
      </c>
      <c r="G23" t="s" s="1">
        <v>1725</v>
      </c>
      <c r="H23" t="n" s="6">
        <v>45986.0</v>
      </c>
      <c r="I23" t="n" s="6">
        <v>45986.0</v>
      </c>
      <c r="J23" t="n" s="8">
        <v>0.8584953703703704</v>
      </c>
      <c r="K23" t="n" s="6">
        <v>45989.0</v>
      </c>
      <c r="L23" t="n" s="8">
        <v>0.3333333333333333</v>
      </c>
      <c r="M23" t="s" s="1">
        <v>2994</v>
      </c>
      <c r="N23" t="s" s="1">
        <v>1531</v>
      </c>
      <c r="O23" t="s" s="1">
        <v>1617</v>
      </c>
      <c r="P23" t="s" s="1">
        <v>270</v>
      </c>
      <c r="Q23" t="s" s="1">
        <v>3088</v>
      </c>
      <c r="R23" t="n" s="10">
        <v>408.0</v>
      </c>
      <c r="S23" t="s" s="1">
        <v>3019</v>
      </c>
      <c r="T23" t="n" s="1">
        <v>19450.0</v>
      </c>
      <c r="U23" t="s" s="1">
        <v>2010</v>
      </c>
      <c r="V23" t="s" s="1">
        <v>2201</v>
      </c>
      <c r="W23" t="s" s="1">
        <v>1545</v>
      </c>
      <c r="X23" t="s" s="1">
        <v>2680</v>
      </c>
      <c r="Y23" t="s" s="1"/>
      <c r="Z23" t="n" s="6">
        <v>46022.0</v>
      </c>
      <c r="AA23" t="s" s="1">
        <v>2201</v>
      </c>
      <c r="AB23" t="s" s="1"/>
      <c r="AC23" t="s" s="1">
        <v>2931</v>
      </c>
      <c r="AD23" t="s" s="1">
        <v>2201</v>
      </c>
      <c r="AE23" t="s" s="1"/>
      <c r="AF23" t="s" s="1"/>
      <c r="AG23" t="s" s="1"/>
      <c r="AH23" t="s" s="1"/>
      <c r="AI23" t="s" s="1">
        <v>1980</v>
      </c>
      <c r="AJ23" t="s" s="1"/>
      <c r="AK23" t="s" s="1"/>
      <c r="AL23" t="s" s="1">
        <v>1402</v>
      </c>
      <c r="AM23" t="s" s="1">
        <v>1438</v>
      </c>
      <c r="AN23" t="s" s="1">
        <v>2795</v>
      </c>
      <c r="AO23" t="s" s="1">
        <v>1678</v>
      </c>
      <c r="AP23" t="s" s="1">
        <v>238</v>
      </c>
      <c r="AQ23" t="s" s="1"/>
      <c r="AR23" t="s" s="1">
        <v>3126</v>
      </c>
      <c r="AS23" t="s" s="1">
        <v>233</v>
      </c>
      <c r="AT23" t="s" s="1">
        <v>2178</v>
      </c>
      <c r="AU23" t="s" s="1">
        <v>1200</v>
      </c>
      <c r="AV23" t="s" s="1">
        <v>2327</v>
      </c>
      <c r="AW23" t="s" s="1">
        <v>43</v>
      </c>
      <c r="AX23" t="s" s="1">
        <v>233</v>
      </c>
    </row>
    <row r="24" spans="1:50">
      <c r="A24" t="n" s="4">
        <v>20</v>
      </c>
      <c r="B24" t="s" s="1">
        <v>1029</v>
      </c>
      <c r="C24" s="2">
        <f>HYPERLINK("https://my.zakupivli.pro/remote/dispatcher/state_purchase_view/63805392")</f>
        <v/>
      </c>
      <c r="D24" t="s" s="1">
        <v>1678</v>
      </c>
      <c r="E24" t="s" s="1">
        <v>333</v>
      </c>
      <c r="F24" t="s" s="1">
        <v>2995</v>
      </c>
      <c r="G24" t="s" s="1">
        <v>1725</v>
      </c>
      <c r="H24" t="n" s="6">
        <v>45986.0</v>
      </c>
      <c r="I24" t="n" s="6">
        <v>45986.0</v>
      </c>
      <c r="J24" t="n" s="8">
        <v>0.8586111111111111</v>
      </c>
      <c r="K24" t="n" s="6">
        <v>45989.0</v>
      </c>
      <c r="L24" t="n" s="8">
        <v>0.3333333333333333</v>
      </c>
      <c r="M24" t="s" s="1">
        <v>2994</v>
      </c>
      <c r="N24" t="s" s="1">
        <v>1531</v>
      </c>
      <c r="O24" t="s" s="1">
        <v>2168</v>
      </c>
      <c r="P24" t="s" s="1">
        <v>298</v>
      </c>
      <c r="Q24" t="s" s="1">
        <v>3088</v>
      </c>
      <c r="R24" t="n" s="10">
        <v>612.0</v>
      </c>
      <c r="S24" t="s" s="1">
        <v>3019</v>
      </c>
      <c r="T24" t="n" s="1">
        <v>112000.0</v>
      </c>
      <c r="U24" t="s" s="1">
        <v>2010</v>
      </c>
      <c r="V24" t="s" s="1">
        <v>2201</v>
      </c>
      <c r="W24" t="s" s="1">
        <v>1721</v>
      </c>
      <c r="X24" t="s" s="1">
        <v>2300</v>
      </c>
      <c r="Y24" t="s" s="1"/>
      <c r="Z24" t="n" s="6">
        <v>46022.0</v>
      </c>
      <c r="AA24" t="s" s="1">
        <v>2201</v>
      </c>
      <c r="AB24" t="s" s="1"/>
      <c r="AC24" t="s" s="1">
        <v>2812</v>
      </c>
      <c r="AD24" t="s" s="1">
        <v>2201</v>
      </c>
      <c r="AE24" t="s" s="1"/>
      <c r="AF24" t="s" s="1"/>
      <c r="AG24" t="s" s="1"/>
      <c r="AH24" t="s" s="1"/>
      <c r="AI24" t="s" s="1">
        <v>1980</v>
      </c>
      <c r="AJ24" t="s" s="1"/>
      <c r="AK24" t="s" s="1"/>
      <c r="AL24" t="s" s="1">
        <v>2086</v>
      </c>
      <c r="AM24" t="s" s="1">
        <v>1438</v>
      </c>
      <c r="AN24" t="s" s="1"/>
      <c r="AO24" t="s" s="1">
        <v>1678</v>
      </c>
      <c r="AP24" t="s" s="1">
        <v>238</v>
      </c>
      <c r="AQ24" t="s" s="1"/>
      <c r="AR24" t="s" s="1">
        <v>2243</v>
      </c>
      <c r="AS24" t="s" s="1">
        <v>233</v>
      </c>
      <c r="AT24" t="s" s="1">
        <v>1948</v>
      </c>
      <c r="AU24" t="s" s="1">
        <v>1313</v>
      </c>
      <c r="AV24" t="s" s="1">
        <v>2373</v>
      </c>
      <c r="AW24" t="s" s="1">
        <v>225</v>
      </c>
      <c r="AX24" t="s" s="1">
        <v>233</v>
      </c>
    </row>
    <row r="25" spans="1:50">
      <c r="A25" t="n" s="4">
        <v>21</v>
      </c>
      <c r="B25" t="s" s="1">
        <v>1028</v>
      </c>
      <c r="C25" s="2">
        <f>HYPERLINK("https://my.zakupivli.pro/remote/dispatcher/state_purchase_view/63805441")</f>
        <v/>
      </c>
      <c r="D25" t="s" s="1">
        <v>1632</v>
      </c>
      <c r="E25" t="s" s="1">
        <v>333</v>
      </c>
      <c r="F25" t="s" s="1">
        <v>2995</v>
      </c>
      <c r="G25" t="s" s="1">
        <v>1725</v>
      </c>
      <c r="H25" t="n" s="6">
        <v>45986.0</v>
      </c>
      <c r="I25" t="n" s="6">
        <v>45986.0</v>
      </c>
      <c r="J25" t="n" s="8">
        <v>0.8591782407407408</v>
      </c>
      <c r="K25" t="n" s="6">
        <v>45989.0</v>
      </c>
      <c r="L25" t="n" s="8">
        <v>0.0</v>
      </c>
      <c r="M25" t="s" s="1">
        <v>2994</v>
      </c>
      <c r="N25" t="s" s="1">
        <v>1531</v>
      </c>
      <c r="O25" t="s" s="1">
        <v>1585</v>
      </c>
      <c r="P25" t="s" s="1">
        <v>636</v>
      </c>
      <c r="Q25" t="s" s="1">
        <v>3088</v>
      </c>
      <c r="R25" t="n" s="10">
        <v>408.0</v>
      </c>
      <c r="S25" t="s" s="1">
        <v>3019</v>
      </c>
      <c r="T25" t="n" s="1">
        <v>17000.0</v>
      </c>
      <c r="U25" t="s" s="1">
        <v>2010</v>
      </c>
      <c r="V25" t="s" s="1">
        <v>2201</v>
      </c>
      <c r="W25" t="s" s="1">
        <v>3035</v>
      </c>
      <c r="X25" t="s" s="1">
        <v>2635</v>
      </c>
      <c r="Y25" t="n" s="6">
        <v>45992.0</v>
      </c>
      <c r="Z25" t="n" s="6">
        <v>46022.0</v>
      </c>
      <c r="AA25" t="s" s="1">
        <v>2201</v>
      </c>
      <c r="AB25" t="s" s="1"/>
      <c r="AC25" t="s" s="1">
        <v>2836</v>
      </c>
      <c r="AD25" t="s" s="1">
        <v>2201</v>
      </c>
      <c r="AE25" t="s" s="1"/>
      <c r="AF25" t="s" s="1"/>
      <c r="AG25" t="s" s="1"/>
      <c r="AH25" t="s" s="1"/>
      <c r="AI25" t="s" s="1">
        <v>1980</v>
      </c>
      <c r="AJ25" t="s" s="1"/>
      <c r="AK25" t="s" s="1"/>
      <c r="AL25" t="s" s="1"/>
      <c r="AM25" t="s" s="1">
        <v>2008</v>
      </c>
      <c r="AN25" t="s" s="1"/>
      <c r="AO25" t="s" s="1">
        <v>1663</v>
      </c>
      <c r="AP25" t="s" s="1">
        <v>238</v>
      </c>
      <c r="AQ25" t="s" s="1"/>
      <c r="AR25" t="s" s="1">
        <v>1817</v>
      </c>
      <c r="AS25" t="s" s="1">
        <v>233</v>
      </c>
      <c r="AT25" t="s" s="1">
        <v>1711</v>
      </c>
      <c r="AU25" t="s" s="1">
        <v>1064</v>
      </c>
      <c r="AV25" t="s" s="1">
        <v>2742</v>
      </c>
      <c r="AW25" t="s" s="1">
        <v>66</v>
      </c>
      <c r="AX25" t="s" s="1">
        <v>233</v>
      </c>
    </row>
    <row r="26" spans="1:50">
      <c r="A26" t="n" s="4">
        <v>22</v>
      </c>
      <c r="B26" t="s" s="1">
        <v>1027</v>
      </c>
      <c r="C26" s="2">
        <f>HYPERLINK("https://my.zakupivli.pro/remote/dispatcher/state_purchase_view/63805345")</f>
        <v/>
      </c>
      <c r="D26" t="s" s="1">
        <v>1691</v>
      </c>
      <c r="E26" t="s" s="1">
        <v>333</v>
      </c>
      <c r="F26" t="s" s="1">
        <v>2995</v>
      </c>
      <c r="G26" t="s" s="1">
        <v>1725</v>
      </c>
      <c r="H26" t="n" s="6">
        <v>45986.0</v>
      </c>
      <c r="I26" t="n" s="6">
        <v>45986.0</v>
      </c>
      <c r="J26" t="n" s="8">
        <v>0.8515972222222222</v>
      </c>
      <c r="K26" t="n" s="6">
        <v>45989.0</v>
      </c>
      <c r="L26" t="n" s="8">
        <v>0.375</v>
      </c>
      <c r="M26" t="s" s="1">
        <v>2994</v>
      </c>
      <c r="N26" t="s" s="1">
        <v>1531</v>
      </c>
      <c r="O26" t="s" s="1">
        <v>2805</v>
      </c>
      <c r="P26" t="s" s="1">
        <v>263</v>
      </c>
      <c r="Q26" t="s" s="1">
        <v>3088</v>
      </c>
      <c r="R26" t="n" s="10">
        <v>408.0</v>
      </c>
      <c r="S26" t="s" s="1">
        <v>3019</v>
      </c>
      <c r="T26" t="n" s="1">
        <v>12000.0</v>
      </c>
      <c r="U26" t="s" s="1">
        <v>2010</v>
      </c>
      <c r="V26" t="s" s="1">
        <v>2201</v>
      </c>
      <c r="W26" t="s" s="1">
        <v>2804</v>
      </c>
      <c r="X26" t="s" s="1">
        <v>2286</v>
      </c>
      <c r="Y26" t="s" s="1"/>
      <c r="Z26" t="n" s="6">
        <v>46022.0</v>
      </c>
      <c r="AA26" t="s" s="1">
        <v>2201</v>
      </c>
      <c r="AB26" t="s" s="1"/>
      <c r="AC26" t="s" s="1"/>
      <c r="AD26" t="s" s="1">
        <v>2201</v>
      </c>
      <c r="AE26" t="s" s="1"/>
      <c r="AF26" t="s" s="1"/>
      <c r="AG26" t="s" s="1"/>
      <c r="AH26" t="s" s="1"/>
      <c r="AI26" t="s" s="1">
        <v>2081</v>
      </c>
      <c r="AJ26" t="s" s="1"/>
      <c r="AK26" t="s" s="1"/>
      <c r="AL26" t="s" s="1"/>
      <c r="AM26" t="s" s="1">
        <v>1713</v>
      </c>
      <c r="AN26" t="s" s="1"/>
      <c r="AO26" t="s" s="1">
        <v>1632</v>
      </c>
      <c r="AP26" t="s" s="1">
        <v>238</v>
      </c>
      <c r="AQ26" t="s" s="1"/>
      <c r="AR26" t="s" s="1">
        <v>3084</v>
      </c>
      <c r="AS26" t="s" s="1">
        <v>233</v>
      </c>
      <c r="AT26" t="s" s="1">
        <v>1813</v>
      </c>
      <c r="AU26" t="s" s="1">
        <v>1173</v>
      </c>
      <c r="AV26" t="s" s="1">
        <v>2571</v>
      </c>
      <c r="AW26" t="s" s="1">
        <v>28</v>
      </c>
      <c r="AX26" t="s" s="1">
        <v>233</v>
      </c>
    </row>
    <row r="27" spans="1:50">
      <c r="A27" t="n" s="4">
        <v>23</v>
      </c>
      <c r="B27" t="s" s="1">
        <v>1026</v>
      </c>
      <c r="C27" s="2">
        <f>HYPERLINK("https://my.zakupivli.pro/remote/dispatcher/state_purchase_lot_view/1853666")</f>
        <v/>
      </c>
      <c r="D27" t="s" s="1">
        <v>3001</v>
      </c>
      <c r="E27" t="s" s="1">
        <v>333</v>
      </c>
      <c r="F27" t="s" s="1">
        <v>2995</v>
      </c>
      <c r="G27" t="s" s="1">
        <v>1526</v>
      </c>
      <c r="H27" t="n" s="6">
        <v>45986.0</v>
      </c>
      <c r="I27" t="n" s="6">
        <v>45986.0</v>
      </c>
      <c r="J27" t="n" s="8">
        <v>0.8429976851851851</v>
      </c>
      <c r="K27" t="n" s="6">
        <v>45994.0</v>
      </c>
      <c r="L27" t="n" s="8">
        <v>0.0</v>
      </c>
      <c r="M27" t="n" s="9">
        <v>45994.52366261574</v>
      </c>
      <c r="N27" t="s" s="1">
        <v>1531</v>
      </c>
      <c r="O27" t="s" s="1">
        <v>1610</v>
      </c>
      <c r="P27" t="s" s="1">
        <v>413</v>
      </c>
      <c r="Q27" t="n" s="10">
        <v>5720.0</v>
      </c>
      <c r="R27" t="n" s="10">
        <v>2040.0</v>
      </c>
      <c r="S27" t="s" s="1">
        <v>3019</v>
      </c>
      <c r="T27" t="n" s="1">
        <v>88000.0</v>
      </c>
      <c r="U27" t="n" s="10">
        <v>1144000.0</v>
      </c>
      <c r="V27" t="s" s="1">
        <v>2201</v>
      </c>
      <c r="W27" t="s" s="1">
        <v>1961</v>
      </c>
      <c r="X27" t="s" s="1">
        <v>2300</v>
      </c>
      <c r="Y27" t="n" s="6">
        <v>46023.0</v>
      </c>
      <c r="Z27" t="n" s="6">
        <v>46387.0</v>
      </c>
      <c r="AA27" t="s" s="1"/>
      <c r="AB27" t="s" s="1"/>
      <c r="AC27" t="s" s="1"/>
      <c r="AD27" t="s" s="1"/>
      <c r="AE27" t="s" s="1"/>
      <c r="AF27" t="s" s="1"/>
      <c r="AG27" t="s" s="1"/>
      <c r="AH27" t="s" s="1"/>
      <c r="AI27" t="s" s="1"/>
      <c r="AJ27" t="s" s="1"/>
      <c r="AK27" t="s" s="1"/>
      <c r="AL27" t="s" s="1"/>
      <c r="AM27" t="s" s="1"/>
      <c r="AN27" t="s" s="1"/>
      <c r="AO27" t="s" s="1">
        <v>3000</v>
      </c>
      <c r="AP27" t="s" s="1">
        <v>238</v>
      </c>
      <c r="AQ27" t="s" s="1">
        <v>1094</v>
      </c>
      <c r="AR27" t="s" s="1">
        <v>1960</v>
      </c>
      <c r="AS27" t="s" s="1">
        <v>233</v>
      </c>
      <c r="AT27" t="s" s="1">
        <v>1443</v>
      </c>
      <c r="AU27" t="s" s="1">
        <v>1240</v>
      </c>
      <c r="AV27" t="s" s="1">
        <v>2455</v>
      </c>
      <c r="AW27" t="s" s="1">
        <v>542</v>
      </c>
      <c r="AX27" t="s" s="1">
        <v>233</v>
      </c>
    </row>
    <row r="28" spans="1:50">
      <c r="A28" t="n" s="4">
        <v>24</v>
      </c>
      <c r="B28" t="s" s="1">
        <v>1025</v>
      </c>
      <c r="C28" s="2">
        <f>HYPERLINK("https://my.zakupivli.pro/remote/dispatcher/state_purchase_view/63805178")</f>
        <v/>
      </c>
      <c r="D28" t="s" s="1">
        <v>1691</v>
      </c>
      <c r="E28" t="s" s="1">
        <v>333</v>
      </c>
      <c r="F28" t="s" s="1">
        <v>2995</v>
      </c>
      <c r="G28" t="s" s="1">
        <v>1725</v>
      </c>
      <c r="H28" t="n" s="6">
        <v>45986.0</v>
      </c>
      <c r="I28" t="n" s="6">
        <v>45986.0</v>
      </c>
      <c r="J28" t="n" s="8">
        <v>0.8403125</v>
      </c>
      <c r="K28" t="n" s="6">
        <v>45989.0</v>
      </c>
      <c r="L28" t="n" s="8">
        <v>0.4166666666666667</v>
      </c>
      <c r="M28" t="s" s="1">
        <v>2994</v>
      </c>
      <c r="N28" t="s" s="1">
        <v>1531</v>
      </c>
      <c r="O28" t="s" s="1">
        <v>1737</v>
      </c>
      <c r="P28" t="s" s="1">
        <v>432</v>
      </c>
      <c r="Q28" t="s" s="1">
        <v>3088</v>
      </c>
      <c r="R28" t="n" s="10">
        <v>408.0</v>
      </c>
      <c r="S28" t="s" s="1">
        <v>3019</v>
      </c>
      <c r="T28" t="n" s="1">
        <v>10000.0</v>
      </c>
      <c r="U28" t="s" s="1">
        <v>2010</v>
      </c>
      <c r="V28" t="s" s="1">
        <v>2201</v>
      </c>
      <c r="W28" t="s" s="1">
        <v>2804</v>
      </c>
      <c r="X28" t="s" s="1">
        <v>2785</v>
      </c>
      <c r="Y28" t="s" s="1"/>
      <c r="Z28" t="n" s="6">
        <v>46022.0</v>
      </c>
      <c r="AA28" t="s" s="1">
        <v>2201</v>
      </c>
      <c r="AB28" t="s" s="1"/>
      <c r="AC28" t="s" s="1">
        <v>2833</v>
      </c>
      <c r="AD28" t="s" s="1">
        <v>2201</v>
      </c>
      <c r="AE28" t="s" s="1"/>
      <c r="AF28" t="s" s="1"/>
      <c r="AG28" t="s" s="1"/>
      <c r="AH28" t="s" s="1"/>
      <c r="AI28" t="s" s="1">
        <v>1980</v>
      </c>
      <c r="AJ28" t="s" s="1"/>
      <c r="AK28" t="s" s="1"/>
      <c r="AL28" t="s" s="1">
        <v>1417</v>
      </c>
      <c r="AM28" t="s" s="1">
        <v>1713</v>
      </c>
      <c r="AN28" t="s" s="1">
        <v>2906</v>
      </c>
      <c r="AO28" t="s" s="1">
        <v>1665</v>
      </c>
      <c r="AP28" t="s" s="1">
        <v>238</v>
      </c>
      <c r="AQ28" t="s" s="1"/>
      <c r="AR28" t="s" s="1">
        <v>1608</v>
      </c>
      <c r="AS28" t="s" s="1">
        <v>233</v>
      </c>
      <c r="AT28" t="s" s="1">
        <v>1581</v>
      </c>
      <c r="AU28" t="s" s="1">
        <v>1223</v>
      </c>
      <c r="AV28" t="s" s="1">
        <v>2575</v>
      </c>
      <c r="AW28" t="s" s="1">
        <v>191</v>
      </c>
      <c r="AX28" t="s" s="1">
        <v>233</v>
      </c>
    </row>
    <row r="29" spans="1:50">
      <c r="A29" t="n" s="4">
        <v>25</v>
      </c>
      <c r="B29" t="s" s="1">
        <v>1024</v>
      </c>
      <c r="C29" s="2">
        <f>HYPERLINK("https://my.zakupivli.pro/remote/dispatcher/state_purchase_view/63804900")</f>
        <v/>
      </c>
      <c r="D29" t="s" s="1">
        <v>1691</v>
      </c>
      <c r="E29" t="s" s="1">
        <v>333</v>
      </c>
      <c r="F29" t="s" s="1">
        <v>2995</v>
      </c>
      <c r="G29" t="s" s="1">
        <v>1725</v>
      </c>
      <c r="H29" t="n" s="6">
        <v>45986.0</v>
      </c>
      <c r="I29" t="n" s="6">
        <v>45986.0</v>
      </c>
      <c r="J29" t="n" s="8">
        <v>0.8223842592592593</v>
      </c>
      <c r="K29" t="n" s="6">
        <v>45989.0</v>
      </c>
      <c r="L29" t="n" s="8">
        <v>0.0</v>
      </c>
      <c r="M29" t="s" s="1">
        <v>2994</v>
      </c>
      <c r="N29" t="s" s="1">
        <v>1531</v>
      </c>
      <c r="O29" t="s" s="1">
        <v>1521</v>
      </c>
      <c r="P29" t="s" s="1">
        <v>660</v>
      </c>
      <c r="Q29" t="s" s="1">
        <v>3088</v>
      </c>
      <c r="R29" t="n" s="10">
        <v>612.0</v>
      </c>
      <c r="S29" t="s" s="1">
        <v>3019</v>
      </c>
      <c r="T29" t="n" s="1">
        <v>15000.0</v>
      </c>
      <c r="U29" t="s" s="1">
        <v>2010</v>
      </c>
      <c r="V29" t="s" s="1">
        <v>2201</v>
      </c>
      <c r="W29" t="s" s="1">
        <v>2802</v>
      </c>
      <c r="X29" t="s" s="1">
        <v>2740</v>
      </c>
      <c r="Y29" t="n" s="6">
        <v>45992.0</v>
      </c>
      <c r="Z29" t="n" s="6">
        <v>46022.0</v>
      </c>
      <c r="AA29" t="s" s="1">
        <v>2201</v>
      </c>
      <c r="AB29" t="s" s="1"/>
      <c r="AC29" t="s" s="1">
        <v>2948</v>
      </c>
      <c r="AD29" t="s" s="1">
        <v>2201</v>
      </c>
      <c r="AE29" t="s" s="1"/>
      <c r="AF29" t="s" s="1"/>
      <c r="AG29" t="s" s="1"/>
      <c r="AH29" t="s" s="1"/>
      <c r="AI29" t="s" s="1">
        <v>2081</v>
      </c>
      <c r="AJ29" t="s" s="1"/>
      <c r="AK29" t="s" s="1"/>
      <c r="AL29" t="s" s="1"/>
      <c r="AM29" t="s" s="1">
        <v>1713</v>
      </c>
      <c r="AN29" t="s" s="1"/>
      <c r="AO29" t="s" s="1">
        <v>1691</v>
      </c>
      <c r="AP29" t="s" s="1">
        <v>238</v>
      </c>
      <c r="AQ29" t="s" s="1"/>
      <c r="AR29" t="s" s="1">
        <v>1916</v>
      </c>
      <c r="AS29" t="s" s="1">
        <v>233</v>
      </c>
      <c r="AT29" t="s" s="1">
        <v>1945</v>
      </c>
      <c r="AU29" t="s" s="1">
        <v>1084</v>
      </c>
      <c r="AV29" t="s" s="1">
        <v>2569</v>
      </c>
      <c r="AW29" t="s" s="1">
        <v>167</v>
      </c>
      <c r="AX29" t="s" s="1">
        <v>233</v>
      </c>
    </row>
    <row r="30" spans="1:50">
      <c r="A30" t="n" s="4">
        <v>26</v>
      </c>
      <c r="B30" t="s" s="1">
        <v>1023</v>
      </c>
      <c r="C30" s="2">
        <f>HYPERLINK("https://my.zakupivli.pro/remote/dispatcher/state_purchase_view/63804844")</f>
        <v/>
      </c>
      <c r="D30" t="s" s="1">
        <v>1691</v>
      </c>
      <c r="E30" t="s" s="1">
        <v>333</v>
      </c>
      <c r="F30" t="s" s="1">
        <v>2995</v>
      </c>
      <c r="G30" t="s" s="1">
        <v>1725</v>
      </c>
      <c r="H30" t="n" s="6">
        <v>45986.0</v>
      </c>
      <c r="I30" t="n" s="6">
        <v>45986.0</v>
      </c>
      <c r="J30" t="n" s="8">
        <v>0.8150925925925926</v>
      </c>
      <c r="K30" t="n" s="6">
        <v>45989.0</v>
      </c>
      <c r="L30" t="n" s="8">
        <v>0.0</v>
      </c>
      <c r="M30" t="s" s="1">
        <v>2994</v>
      </c>
      <c r="N30" t="s" s="1">
        <v>1531</v>
      </c>
      <c r="O30" t="s" s="1">
        <v>1536</v>
      </c>
      <c r="P30" t="s" s="1">
        <v>484</v>
      </c>
      <c r="Q30" t="s" s="1">
        <v>3088</v>
      </c>
      <c r="R30" t="n" s="10">
        <v>612.0</v>
      </c>
      <c r="S30" t="s" s="1">
        <v>3019</v>
      </c>
      <c r="T30" t="n" s="1">
        <v>52000.0</v>
      </c>
      <c r="U30" t="s" s="1">
        <v>2010</v>
      </c>
      <c r="V30" t="s" s="1">
        <v>2201</v>
      </c>
      <c r="W30" t="s" s="1"/>
      <c r="X30" t="s" s="1">
        <v>2287</v>
      </c>
      <c r="Y30" t="s" s="1"/>
      <c r="Z30" t="n" s="6">
        <v>46022.0</v>
      </c>
      <c r="AA30" t="s" s="1">
        <v>2201</v>
      </c>
      <c r="AB30" t="s" s="1"/>
      <c r="AC30" t="s" s="1">
        <v>2947</v>
      </c>
      <c r="AD30" t="s" s="1">
        <v>2201</v>
      </c>
      <c r="AE30" t="s" s="1"/>
      <c r="AF30" t="s" s="1"/>
      <c r="AG30" t="s" s="1"/>
      <c r="AH30" t="s" s="1"/>
      <c r="AI30" t="s" s="1">
        <v>1980</v>
      </c>
      <c r="AJ30" t="s" s="1"/>
      <c r="AK30" t="s" s="1"/>
      <c r="AL30" t="s" s="1">
        <v>2083</v>
      </c>
      <c r="AM30" t="s" s="1">
        <v>1713</v>
      </c>
      <c r="AN30" t="s" s="1">
        <v>237</v>
      </c>
      <c r="AO30" t="s" s="1">
        <v>1663</v>
      </c>
      <c r="AP30" t="s" s="1">
        <v>238</v>
      </c>
      <c r="AQ30" t="s" s="1"/>
      <c r="AR30" t="s" s="1"/>
      <c r="AS30" t="s" s="1">
        <v>233</v>
      </c>
      <c r="AT30" t="s" s="1">
        <v>1865</v>
      </c>
      <c r="AU30" t="s" s="1">
        <v>1147</v>
      </c>
      <c r="AV30" t="s" s="1">
        <v>2248</v>
      </c>
      <c r="AW30" t="s" s="1">
        <v>567</v>
      </c>
      <c r="AX30" t="s" s="1">
        <v>233</v>
      </c>
    </row>
    <row r="31" spans="1:50">
      <c r="A31" t="n" s="4">
        <v>27</v>
      </c>
      <c r="B31" t="s" s="1">
        <v>1022</v>
      </c>
      <c r="C31" s="2">
        <f>HYPERLINK("https://my.zakupivli.pro/remote/dispatcher/state_purchase_view/63804735")</f>
        <v/>
      </c>
      <c r="D31" t="s" s="1">
        <v>1691</v>
      </c>
      <c r="E31" t="s" s="1">
        <v>333</v>
      </c>
      <c r="F31" t="s" s="1">
        <v>2995</v>
      </c>
      <c r="G31" t="s" s="1">
        <v>1725</v>
      </c>
      <c r="H31" t="n" s="6">
        <v>45986.0</v>
      </c>
      <c r="I31" t="n" s="6">
        <v>45986.0</v>
      </c>
      <c r="J31" t="n" s="8">
        <v>0.8065972222222222</v>
      </c>
      <c r="K31" t="n" s="6">
        <v>45989.0</v>
      </c>
      <c r="L31" t="n" s="8">
        <v>0.0</v>
      </c>
      <c r="M31" t="s" s="1">
        <v>2994</v>
      </c>
      <c r="N31" t="s" s="1">
        <v>1531</v>
      </c>
      <c r="O31" t="s" s="1">
        <v>1536</v>
      </c>
      <c r="P31" t="s" s="1">
        <v>484</v>
      </c>
      <c r="Q31" t="s" s="1">
        <v>3088</v>
      </c>
      <c r="R31" t="n" s="10">
        <v>408.0</v>
      </c>
      <c r="S31" t="s" s="1">
        <v>3019</v>
      </c>
      <c r="T31" t="n" s="1">
        <v>10000.0</v>
      </c>
      <c r="U31" t="s" s="1">
        <v>2010</v>
      </c>
      <c r="V31" t="s" s="1">
        <v>2201</v>
      </c>
      <c r="W31" t="s" s="1"/>
      <c r="X31" t="s" s="1">
        <v>2452</v>
      </c>
      <c r="Y31" t="s" s="1"/>
      <c r="Z31" t="n" s="6">
        <v>46022.0</v>
      </c>
      <c r="AA31" t="s" s="1">
        <v>2201</v>
      </c>
      <c r="AB31" t="s" s="1"/>
      <c r="AC31" t="s" s="1">
        <v>2947</v>
      </c>
      <c r="AD31" t="s" s="1">
        <v>2201</v>
      </c>
      <c r="AE31" t="s" s="1"/>
      <c r="AF31" t="s" s="1"/>
      <c r="AG31" t="s" s="1"/>
      <c r="AH31" t="s" s="1"/>
      <c r="AI31" t="s" s="1">
        <v>1980</v>
      </c>
      <c r="AJ31" t="s" s="1"/>
      <c r="AK31" t="s" s="1"/>
      <c r="AL31" t="s" s="1">
        <v>1409</v>
      </c>
      <c r="AM31" t="s" s="1">
        <v>1713</v>
      </c>
      <c r="AN31" t="s" s="1">
        <v>237</v>
      </c>
      <c r="AO31" t="s" s="1">
        <v>1663</v>
      </c>
      <c r="AP31" t="s" s="1">
        <v>238</v>
      </c>
      <c r="AQ31" t="s" s="1"/>
      <c r="AR31" t="s" s="1"/>
      <c r="AS31" t="s" s="1">
        <v>233</v>
      </c>
      <c r="AT31" t="s" s="1">
        <v>1865</v>
      </c>
      <c r="AU31" t="s" s="1">
        <v>1147</v>
      </c>
      <c r="AV31" t="s" s="1">
        <v>2248</v>
      </c>
      <c r="AW31" t="s" s="1">
        <v>567</v>
      </c>
      <c r="AX31" t="s" s="1">
        <v>233</v>
      </c>
    </row>
    <row r="32" spans="1:50">
      <c r="A32" t="n" s="4">
        <v>28</v>
      </c>
      <c r="B32" t="s" s="1">
        <v>1021</v>
      </c>
      <c r="C32" s="2">
        <f>HYPERLINK("https://my.zakupivli.pro/remote/dispatcher/state_purchase_view/63804625")</f>
        <v/>
      </c>
      <c r="D32" t="s" s="1">
        <v>1632</v>
      </c>
      <c r="E32" t="s" s="1">
        <v>333</v>
      </c>
      <c r="F32" t="s" s="1">
        <v>2995</v>
      </c>
      <c r="G32" t="s" s="1">
        <v>1725</v>
      </c>
      <c r="H32" t="n" s="6">
        <v>45986.0</v>
      </c>
      <c r="I32" t="n" s="6">
        <v>45986.0</v>
      </c>
      <c r="J32" t="n" s="8">
        <v>0.8003472222222222</v>
      </c>
      <c r="K32" t="n" s="6">
        <v>45989.0</v>
      </c>
      <c r="L32" t="n" s="8">
        <v>0.0</v>
      </c>
      <c r="M32" t="s" s="1">
        <v>2994</v>
      </c>
      <c r="N32" t="s" s="1">
        <v>1531</v>
      </c>
      <c r="O32" t="s" s="1">
        <v>3</v>
      </c>
      <c r="P32" t="s" s="1">
        <v>402</v>
      </c>
      <c r="Q32" t="s" s="1">
        <v>3088</v>
      </c>
      <c r="R32" t="n" s="10">
        <v>408.0</v>
      </c>
      <c r="S32" t="s" s="1">
        <v>3019</v>
      </c>
      <c r="T32" t="n" s="1">
        <v>8000.0</v>
      </c>
      <c r="U32" t="s" s="1">
        <v>2010</v>
      </c>
      <c r="V32" t="s" s="1">
        <v>2201</v>
      </c>
      <c r="W32" t="s" s="1">
        <v>2192</v>
      </c>
      <c r="X32" t="s" s="1">
        <v>2470</v>
      </c>
      <c r="Y32" t="s" s="1"/>
      <c r="Z32" t="n" s="6">
        <v>46022.0</v>
      </c>
      <c r="AA32" t="s" s="1">
        <v>2201</v>
      </c>
      <c r="AB32" t="s" s="1"/>
      <c r="AC32" t="s" s="1">
        <v>2956</v>
      </c>
      <c r="AD32" t="s" s="1">
        <v>2013</v>
      </c>
      <c r="AE32" t="s" s="1"/>
      <c r="AF32" t="s" s="1"/>
      <c r="AG32" t="s" s="1"/>
      <c r="AH32" t="s" s="1"/>
      <c r="AI32" t="s" s="1">
        <v>1804</v>
      </c>
      <c r="AJ32" t="s" s="1"/>
      <c r="AK32" t="s" s="1"/>
      <c r="AL32" t="s" s="1"/>
      <c r="AM32" t="s" s="1">
        <v>2008</v>
      </c>
      <c r="AN32" t="s" s="1"/>
      <c r="AO32" t="s" s="1">
        <v>1632</v>
      </c>
      <c r="AP32" t="s" s="1">
        <v>238</v>
      </c>
      <c r="AQ32" t="s" s="1"/>
      <c r="AR32" t="s" s="1">
        <v>3048</v>
      </c>
      <c r="AS32" t="s" s="1">
        <v>233</v>
      </c>
      <c r="AT32" t="s" s="1">
        <v>2053</v>
      </c>
      <c r="AU32" t="s" s="1">
        <v>1249</v>
      </c>
      <c r="AV32" t="s" s="1">
        <v>2543</v>
      </c>
      <c r="AW32" t="s" s="1">
        <v>69</v>
      </c>
      <c r="AX32" t="s" s="1">
        <v>233</v>
      </c>
    </row>
    <row r="33" spans="1:50">
      <c r="A33" t="n" s="4">
        <v>29</v>
      </c>
      <c r="B33" t="s" s="1">
        <v>1020</v>
      </c>
      <c r="C33" s="2">
        <f>HYPERLINK("https://my.zakupivli.pro/remote/dispatcher/state_purchase_view/63804397")</f>
        <v/>
      </c>
      <c r="D33" t="s" s="1">
        <v>1678</v>
      </c>
      <c r="E33" t="s" s="1">
        <v>333</v>
      </c>
      <c r="F33" t="s" s="1">
        <v>2995</v>
      </c>
      <c r="G33" t="s" s="1">
        <v>1725</v>
      </c>
      <c r="H33" t="n" s="6">
        <v>45986.0</v>
      </c>
      <c r="I33" t="n" s="6">
        <v>45986.0</v>
      </c>
      <c r="J33" t="n" s="8">
        <v>0.7851157407407408</v>
      </c>
      <c r="K33" t="n" s="6">
        <v>45989.0</v>
      </c>
      <c r="L33" t="n" s="8">
        <v>0.8333333333333334</v>
      </c>
      <c r="M33" t="s" s="1">
        <v>2994</v>
      </c>
      <c r="N33" t="s" s="1">
        <v>1531</v>
      </c>
      <c r="O33" t="s" s="1">
        <v>1805</v>
      </c>
      <c r="P33" t="s" s="1">
        <v>416</v>
      </c>
      <c r="Q33" t="s" s="1">
        <v>3088</v>
      </c>
      <c r="R33" t="n" s="10">
        <v>142.8</v>
      </c>
      <c r="S33" t="s" s="1">
        <v>3019</v>
      </c>
      <c r="T33" t="n" s="1">
        <v>5411.26</v>
      </c>
      <c r="U33" t="s" s="1">
        <v>2010</v>
      </c>
      <c r="V33" t="s" s="1">
        <v>2201</v>
      </c>
      <c r="W33" t="s" s="1">
        <v>2099</v>
      </c>
      <c r="X33" t="s" s="1">
        <v>2424</v>
      </c>
      <c r="Y33" t="s" s="1"/>
      <c r="Z33" t="n" s="6">
        <v>46022.0</v>
      </c>
      <c r="AA33" t="s" s="1">
        <v>2201</v>
      </c>
      <c r="AB33" t="s" s="1">
        <v>696</v>
      </c>
      <c r="AC33" t="s" s="1">
        <v>2900</v>
      </c>
      <c r="AD33" t="s" s="1">
        <v>2201</v>
      </c>
      <c r="AE33" t="s" s="1"/>
      <c r="AF33" t="s" s="1"/>
      <c r="AG33" t="s" s="1"/>
      <c r="AH33" t="s" s="1"/>
      <c r="AI33" t="s" s="1">
        <v>1980</v>
      </c>
      <c r="AJ33" t="s" s="1"/>
      <c r="AK33" t="s" s="1"/>
      <c r="AL33" t="s" s="1">
        <v>1410</v>
      </c>
      <c r="AM33" t="s" s="1">
        <v>1438</v>
      </c>
      <c r="AN33" t="s" s="1"/>
      <c r="AO33" t="s" s="1">
        <v>1678</v>
      </c>
      <c r="AP33" t="s" s="1">
        <v>238</v>
      </c>
      <c r="AQ33" t="s" s="1"/>
      <c r="AR33" t="s" s="1">
        <v>1870</v>
      </c>
      <c r="AS33" t="s" s="1">
        <v>233</v>
      </c>
      <c r="AT33" t="s" s="1">
        <v>1896</v>
      </c>
      <c r="AU33" t="s" s="1">
        <v>1268</v>
      </c>
      <c r="AV33" t="s" s="1">
        <v>2522</v>
      </c>
      <c r="AW33" t="s" s="1">
        <v>556</v>
      </c>
      <c r="AX33" t="s" s="1">
        <v>233</v>
      </c>
    </row>
    <row r="34" spans="1:50">
      <c r="A34" t="n" s="4">
        <v>30</v>
      </c>
      <c r="B34" t="s" s="1">
        <v>1019</v>
      </c>
      <c r="C34" s="2">
        <f>HYPERLINK("https://my.zakupivli.pro/remote/dispatcher/state_purchase_view/63804612")</f>
        <v/>
      </c>
      <c r="D34" t="s" s="1">
        <v>1691</v>
      </c>
      <c r="E34" t="s" s="1">
        <v>333</v>
      </c>
      <c r="F34" t="s" s="1">
        <v>2995</v>
      </c>
      <c r="G34" t="s" s="1">
        <v>1725</v>
      </c>
      <c r="H34" t="n" s="6">
        <v>45986.0</v>
      </c>
      <c r="I34" t="n" s="6">
        <v>45986.0</v>
      </c>
      <c r="J34" t="n" s="8">
        <v>0.7975578703703704</v>
      </c>
      <c r="K34" t="n" s="6">
        <v>45989.0</v>
      </c>
      <c r="L34" t="n" s="8">
        <v>0.0</v>
      </c>
      <c r="M34" t="s" s="1">
        <v>2994</v>
      </c>
      <c r="N34" t="s" s="1">
        <v>1531</v>
      </c>
      <c r="O34" t="s" s="1">
        <v>1536</v>
      </c>
      <c r="P34" t="s" s="1">
        <v>484</v>
      </c>
      <c r="Q34" t="s" s="1">
        <v>3088</v>
      </c>
      <c r="R34" t="n" s="10">
        <v>2040.0</v>
      </c>
      <c r="S34" t="s" s="1">
        <v>3019</v>
      </c>
      <c r="T34" t="n" s="1">
        <v>85000.0</v>
      </c>
      <c r="U34" t="s" s="1">
        <v>2010</v>
      </c>
      <c r="V34" t="s" s="1">
        <v>2201</v>
      </c>
      <c r="W34" t="s" s="1"/>
      <c r="X34" t="s" s="1">
        <v>2363</v>
      </c>
      <c r="Y34" t="s" s="1"/>
      <c r="Z34" t="n" s="6">
        <v>46022.0</v>
      </c>
      <c r="AA34" t="s" s="1">
        <v>2201</v>
      </c>
      <c r="AB34" t="s" s="1"/>
      <c r="AC34" t="s" s="1">
        <v>2947</v>
      </c>
      <c r="AD34" t="s" s="1">
        <v>2201</v>
      </c>
      <c r="AE34" t="s" s="1"/>
      <c r="AF34" t="s" s="1"/>
      <c r="AG34" t="s" s="1"/>
      <c r="AH34" t="s" s="1"/>
      <c r="AI34" t="s" s="1">
        <v>1980</v>
      </c>
      <c r="AJ34" t="s" s="1"/>
      <c r="AK34" t="s" s="1"/>
      <c r="AL34" t="s" s="1">
        <v>2086</v>
      </c>
      <c r="AM34" t="s" s="1">
        <v>1713</v>
      </c>
      <c r="AN34" t="s" s="1">
        <v>237</v>
      </c>
      <c r="AO34" t="s" s="1">
        <v>1663</v>
      </c>
      <c r="AP34" t="s" s="1">
        <v>238</v>
      </c>
      <c r="AQ34" t="s" s="1"/>
      <c r="AR34" t="s" s="1"/>
      <c r="AS34" t="s" s="1">
        <v>233</v>
      </c>
      <c r="AT34" t="s" s="1">
        <v>1865</v>
      </c>
      <c r="AU34" t="s" s="1">
        <v>1147</v>
      </c>
      <c r="AV34" t="s" s="1">
        <v>2248</v>
      </c>
      <c r="AW34" t="s" s="1">
        <v>567</v>
      </c>
      <c r="AX34" t="s" s="1">
        <v>233</v>
      </c>
    </row>
    <row r="35" spans="1:50">
      <c r="A35" t="n" s="4">
        <v>31</v>
      </c>
      <c r="B35" t="s" s="1">
        <v>1018</v>
      </c>
      <c r="C35" s="2">
        <f>HYPERLINK("https://my.zakupivli.pro/remote/dispatcher/state_purchase_view/63803968")</f>
        <v/>
      </c>
      <c r="D35" t="s" s="1">
        <v>1691</v>
      </c>
      <c r="E35" t="s" s="1">
        <v>333</v>
      </c>
      <c r="F35" t="s" s="1">
        <v>2995</v>
      </c>
      <c r="G35" t="s" s="1">
        <v>1725</v>
      </c>
      <c r="H35" t="n" s="6">
        <v>45986.0</v>
      </c>
      <c r="I35" t="n" s="6">
        <v>45986.0</v>
      </c>
      <c r="J35" t="n" s="8">
        <v>0.7663194444444444</v>
      </c>
      <c r="K35" t="n" s="6">
        <v>45989.0</v>
      </c>
      <c r="L35" t="n" s="8">
        <v>0.4166666666666667</v>
      </c>
      <c r="M35" t="s" s="1">
        <v>2994</v>
      </c>
      <c r="N35" t="s" s="1">
        <v>1531</v>
      </c>
      <c r="O35" t="s" s="1">
        <v>2236</v>
      </c>
      <c r="P35" t="s" s="1">
        <v>363</v>
      </c>
      <c r="Q35" t="s" s="1">
        <v>3088</v>
      </c>
      <c r="R35" t="n" s="10">
        <v>20.4</v>
      </c>
      <c r="S35" t="s" s="1">
        <v>3019</v>
      </c>
      <c r="T35" t="n" s="1">
        <v>1080.0</v>
      </c>
      <c r="U35" t="s" s="1">
        <v>2010</v>
      </c>
      <c r="V35" t="s" s="1">
        <v>2201</v>
      </c>
      <c r="W35" t="s" s="1"/>
      <c r="X35" t="s" s="1">
        <v>2670</v>
      </c>
      <c r="Y35" t="s" s="1"/>
      <c r="Z35" t="n" s="6">
        <v>46022.0</v>
      </c>
      <c r="AA35" t="s" s="1">
        <v>2201</v>
      </c>
      <c r="AB35" t="s" s="1"/>
      <c r="AC35" t="s" s="1">
        <v>2828</v>
      </c>
      <c r="AD35" t="s" s="1">
        <v>2013</v>
      </c>
      <c r="AE35" t="s" s="1"/>
      <c r="AF35" t="s" s="1"/>
      <c r="AG35" t="s" s="1"/>
      <c r="AH35" t="s" s="1"/>
      <c r="AI35" t="s" s="1">
        <v>1804</v>
      </c>
      <c r="AJ35" t="s" s="1"/>
      <c r="AK35" t="s" s="1"/>
      <c r="AL35" t="s" s="1">
        <v>2083</v>
      </c>
      <c r="AM35" t="s" s="1">
        <v>1713</v>
      </c>
      <c r="AN35" t="s" s="1"/>
      <c r="AO35" t="s" s="1">
        <v>1691</v>
      </c>
      <c r="AP35" t="s" s="1">
        <v>238</v>
      </c>
      <c r="AQ35" t="s" s="1"/>
      <c r="AR35" t="s" s="1"/>
      <c r="AS35" t="s" s="1">
        <v>233</v>
      </c>
      <c r="AT35" t="s" s="1">
        <v>1491</v>
      </c>
      <c r="AU35" t="s" s="1">
        <v>1226</v>
      </c>
      <c r="AV35" t="s" s="1">
        <v>2248</v>
      </c>
      <c r="AW35" t="s" s="1">
        <v>159</v>
      </c>
      <c r="AX35" t="s" s="1">
        <v>233</v>
      </c>
    </row>
    <row r="36" spans="1:50">
      <c r="A36" t="n" s="4">
        <v>32</v>
      </c>
      <c r="B36" t="s" s="1">
        <v>1017</v>
      </c>
      <c r="C36" s="2">
        <f>HYPERLINK("https://my.zakupivli.pro/remote/dispatcher/state_purchase_view/63803780")</f>
        <v/>
      </c>
      <c r="D36" t="s" s="1">
        <v>1678</v>
      </c>
      <c r="E36" t="s" s="1">
        <v>333</v>
      </c>
      <c r="F36" t="s" s="1">
        <v>2995</v>
      </c>
      <c r="G36" t="s" s="1">
        <v>1725</v>
      </c>
      <c r="H36" t="n" s="6">
        <v>45986.0</v>
      </c>
      <c r="I36" t="n" s="6">
        <v>45986.0</v>
      </c>
      <c r="J36" t="n" s="8">
        <v>0.7621990740740741</v>
      </c>
      <c r="K36" t="n" s="6">
        <v>45989.0</v>
      </c>
      <c r="L36" t="n" s="8">
        <v>0.4166666666666667</v>
      </c>
      <c r="M36" t="s" s="1">
        <v>2994</v>
      </c>
      <c r="N36" t="s" s="1">
        <v>1531</v>
      </c>
      <c r="O36" t="s" s="1">
        <v>1745</v>
      </c>
      <c r="P36" t="s" s="1">
        <v>324</v>
      </c>
      <c r="Q36" t="s" s="1">
        <v>3088</v>
      </c>
      <c r="R36" t="n" s="10">
        <v>142.8</v>
      </c>
      <c r="S36" t="s" s="1">
        <v>3019</v>
      </c>
      <c r="T36" t="n" s="1">
        <v>5700.0</v>
      </c>
      <c r="U36" t="s" s="1">
        <v>2010</v>
      </c>
      <c r="V36" t="s" s="1">
        <v>2201</v>
      </c>
      <c r="W36" t="s" s="1">
        <v>2021</v>
      </c>
      <c r="X36" t="s" s="1">
        <v>2434</v>
      </c>
      <c r="Y36" t="s" s="1"/>
      <c r="Z36" t="n" s="6">
        <v>46022.0</v>
      </c>
      <c r="AA36" t="s" s="1">
        <v>2201</v>
      </c>
      <c r="AB36" t="s" s="1"/>
      <c r="AC36" t="s" s="1">
        <v>1512</v>
      </c>
      <c r="AD36" t="s" s="1">
        <v>2201</v>
      </c>
      <c r="AE36" t="s" s="1"/>
      <c r="AF36" t="s" s="1"/>
      <c r="AG36" t="s" s="1"/>
      <c r="AH36" t="s" s="1"/>
      <c r="AI36" t="s" s="1">
        <v>2081</v>
      </c>
      <c r="AJ36" t="s" s="1"/>
      <c r="AK36" t="s" s="1"/>
      <c r="AL36" t="s" s="1"/>
      <c r="AM36" t="s" s="1">
        <v>1438</v>
      </c>
      <c r="AN36" t="s" s="1"/>
      <c r="AO36" t="s" s="1">
        <v>1678</v>
      </c>
      <c r="AP36" t="s" s="1">
        <v>238</v>
      </c>
      <c r="AQ36" t="s" s="1"/>
      <c r="AR36" t="s" s="1">
        <v>3073</v>
      </c>
      <c r="AS36" t="s" s="1">
        <v>233</v>
      </c>
      <c r="AT36" t="s" s="1">
        <v>2051</v>
      </c>
      <c r="AU36" t="s" s="1">
        <v>1166</v>
      </c>
      <c r="AV36" t="s" s="1">
        <v>2474</v>
      </c>
      <c r="AW36" t="s" s="1">
        <v>192</v>
      </c>
      <c r="AX36" t="s" s="1">
        <v>233</v>
      </c>
    </row>
    <row r="37" spans="1:50">
      <c r="A37" t="n" s="4">
        <v>33</v>
      </c>
      <c r="B37" t="s" s="1">
        <v>1016</v>
      </c>
      <c r="C37" s="2">
        <f>HYPERLINK("https://my.zakupivli.pro/remote/dispatcher/state_purchase_view/63803518")</f>
        <v/>
      </c>
      <c r="D37" t="s" s="1">
        <v>1632</v>
      </c>
      <c r="E37" t="s" s="1">
        <v>333</v>
      </c>
      <c r="F37" t="s" s="1">
        <v>2995</v>
      </c>
      <c r="G37" t="s" s="1">
        <v>1725</v>
      </c>
      <c r="H37" t="n" s="6">
        <v>45986.0</v>
      </c>
      <c r="I37" t="n" s="6">
        <v>45986.0</v>
      </c>
      <c r="J37" t="n" s="8">
        <v>0.7497685185185186</v>
      </c>
      <c r="K37" t="n" s="6">
        <v>45989.0</v>
      </c>
      <c r="L37" t="n" s="8">
        <v>0.0</v>
      </c>
      <c r="M37" t="s" s="1">
        <v>2994</v>
      </c>
      <c r="N37" t="s" s="1">
        <v>1531</v>
      </c>
      <c r="O37" t="s" s="1">
        <v>1787</v>
      </c>
      <c r="P37" t="s" s="1">
        <v>427</v>
      </c>
      <c r="Q37" t="s" s="1">
        <v>3088</v>
      </c>
      <c r="R37" t="n" s="10">
        <v>408.0</v>
      </c>
      <c r="S37" t="s" s="1">
        <v>3019</v>
      </c>
      <c r="T37" t="n" s="1">
        <v>8490.0</v>
      </c>
      <c r="U37" t="s" s="1">
        <v>2010</v>
      </c>
      <c r="V37" t="s" s="1">
        <v>2201</v>
      </c>
      <c r="W37" t="s" s="1">
        <v>1624</v>
      </c>
      <c r="X37" t="s" s="1">
        <v>2246</v>
      </c>
      <c r="Y37" t="s" s="1"/>
      <c r="Z37" t="n" s="6">
        <v>46022.0</v>
      </c>
      <c r="AA37" t="s" s="1">
        <v>2201</v>
      </c>
      <c r="AB37" t="s" s="1">
        <v>1510</v>
      </c>
      <c r="AC37" t="s" s="1">
        <v>2929</v>
      </c>
      <c r="AD37" t="s" s="1">
        <v>2013</v>
      </c>
      <c r="AE37" t="s" s="1"/>
      <c r="AF37" t="s" s="1"/>
      <c r="AG37" t="s" s="1"/>
      <c r="AH37" t="s" s="1"/>
      <c r="AI37" t="s" s="1">
        <v>1400</v>
      </c>
      <c r="AJ37" t="s" s="1"/>
      <c r="AK37" t="s" s="1"/>
      <c r="AL37" t="s" s="1"/>
      <c r="AM37" t="s" s="1">
        <v>2008</v>
      </c>
      <c r="AN37" t="s" s="1">
        <v>3138</v>
      </c>
      <c r="AO37" t="s" s="1">
        <v>335</v>
      </c>
      <c r="AP37" t="s" s="1">
        <v>238</v>
      </c>
      <c r="AQ37" t="s" s="1"/>
      <c r="AR37" t="s" s="1">
        <v>3034</v>
      </c>
      <c r="AS37" t="s" s="1">
        <v>233</v>
      </c>
      <c r="AT37" t="s" s="1">
        <v>1736</v>
      </c>
      <c r="AU37" t="s" s="1">
        <v>1333</v>
      </c>
      <c r="AV37" t="s" s="1">
        <v>2351</v>
      </c>
      <c r="AW37" t="s" s="1">
        <v>226</v>
      </c>
      <c r="AX37" t="s" s="1">
        <v>233</v>
      </c>
    </row>
    <row r="38" spans="1:50">
      <c r="A38" t="n" s="4">
        <v>34</v>
      </c>
      <c r="B38" t="s" s="1">
        <v>1015</v>
      </c>
      <c r="C38" s="2">
        <f>HYPERLINK("https://my.zakupivli.pro/remote/dispatcher/state_purchase_view/63803182")</f>
        <v/>
      </c>
      <c r="D38" t="s" s="1">
        <v>1632</v>
      </c>
      <c r="E38" t="s" s="1">
        <v>333</v>
      </c>
      <c r="F38" t="s" s="1">
        <v>2995</v>
      </c>
      <c r="G38" t="s" s="1">
        <v>1725</v>
      </c>
      <c r="H38" t="n" s="6">
        <v>45986.0</v>
      </c>
      <c r="I38" t="n" s="6">
        <v>45986.0</v>
      </c>
      <c r="J38" t="n" s="8">
        <v>0.7435879629629629</v>
      </c>
      <c r="K38" t="n" s="6">
        <v>45989.0</v>
      </c>
      <c r="L38" t="n" s="8">
        <v>0.3333333333333333</v>
      </c>
      <c r="M38" t="s" s="1">
        <v>2994</v>
      </c>
      <c r="N38" t="s" s="1">
        <v>1531</v>
      </c>
      <c r="O38" t="s" s="1">
        <v>340</v>
      </c>
      <c r="P38" t="s" s="1">
        <v>586</v>
      </c>
      <c r="Q38" t="s" s="1">
        <v>3088</v>
      </c>
      <c r="R38" t="n" s="10">
        <v>612.0</v>
      </c>
      <c r="S38" t="s" s="1">
        <v>3019</v>
      </c>
      <c r="T38" t="n" s="1">
        <v>32300.0</v>
      </c>
      <c r="U38" t="s" s="1">
        <v>2010</v>
      </c>
      <c r="V38" t="s" s="1">
        <v>2201</v>
      </c>
      <c r="W38" t="s" s="1">
        <v>1545</v>
      </c>
      <c r="X38" t="s" s="1">
        <v>2301</v>
      </c>
      <c r="Y38" t="n" s="6">
        <v>45992.0</v>
      </c>
      <c r="Z38" t="n" s="6">
        <v>46022.0</v>
      </c>
      <c r="AA38" t="s" s="1">
        <v>2201</v>
      </c>
      <c r="AB38" t="s" s="1"/>
      <c r="AC38" t="s" s="1">
        <v>2847</v>
      </c>
      <c r="AD38" t="s" s="1">
        <v>2201</v>
      </c>
      <c r="AE38" t="s" s="1"/>
      <c r="AF38" t="s" s="1"/>
      <c r="AG38" t="s" s="1"/>
      <c r="AH38" t="s" s="1"/>
      <c r="AI38" t="s" s="1">
        <v>1980</v>
      </c>
      <c r="AJ38" t="s" s="1"/>
      <c r="AK38" t="s" s="1"/>
      <c r="AL38" t="s" s="1">
        <v>1402</v>
      </c>
      <c r="AM38" t="s" s="1">
        <v>2008</v>
      </c>
      <c r="AN38" t="s" s="1"/>
      <c r="AO38" t="s" s="1">
        <v>1700</v>
      </c>
      <c r="AP38" t="s" s="1">
        <v>238</v>
      </c>
      <c r="AQ38" t="s" s="1"/>
      <c r="AR38" t="s" s="1">
        <v>3065</v>
      </c>
      <c r="AS38" t="s" s="1">
        <v>233</v>
      </c>
      <c r="AT38" t="s" s="1">
        <v>2176</v>
      </c>
      <c r="AU38" t="s" s="1">
        <v>1274</v>
      </c>
      <c r="AV38" t="s" s="1">
        <v>2304</v>
      </c>
      <c r="AW38" t="s" s="1">
        <v>41</v>
      </c>
      <c r="AX38" t="s" s="1">
        <v>233</v>
      </c>
    </row>
    <row r="39" spans="1:50">
      <c r="A39" t="n" s="4">
        <v>35</v>
      </c>
      <c r="B39" t="s" s="1">
        <v>1014</v>
      </c>
      <c r="C39" s="2">
        <f>HYPERLINK("https://my.zakupivli.pro/remote/dispatcher/state_purchase_view/63803373")</f>
        <v/>
      </c>
      <c r="D39" t="s" s="1">
        <v>1678</v>
      </c>
      <c r="E39" t="s" s="1">
        <v>333</v>
      </c>
      <c r="F39" t="s" s="1">
        <v>2995</v>
      </c>
      <c r="G39" t="s" s="1">
        <v>1725</v>
      </c>
      <c r="H39" t="n" s="6">
        <v>45986.0</v>
      </c>
      <c r="I39" t="n" s="6">
        <v>45986.0</v>
      </c>
      <c r="J39" t="n" s="8">
        <v>0.7424537037037037</v>
      </c>
      <c r="K39" t="n" s="6">
        <v>45989.0</v>
      </c>
      <c r="L39" t="n" s="8">
        <v>0.375</v>
      </c>
      <c r="M39" t="s" s="1">
        <v>2994</v>
      </c>
      <c r="N39" t="s" s="1">
        <v>1531</v>
      </c>
      <c r="O39" t="s" s="1">
        <v>2965</v>
      </c>
      <c r="P39" t="s" s="1">
        <v>318</v>
      </c>
      <c r="Q39" t="s" s="1">
        <v>3088</v>
      </c>
      <c r="R39" t="n" s="10">
        <v>408.0</v>
      </c>
      <c r="S39" t="s" s="1">
        <v>3019</v>
      </c>
      <c r="T39" t="n" s="1">
        <v>8000.0</v>
      </c>
      <c r="U39" t="s" s="1">
        <v>2010</v>
      </c>
      <c r="V39" t="s" s="1">
        <v>2201</v>
      </c>
      <c r="W39" t="s" s="1">
        <v>2971</v>
      </c>
      <c r="X39" t="s" s="1">
        <v>2578</v>
      </c>
      <c r="Y39" t="s" s="1"/>
      <c r="Z39" t="n" s="6">
        <v>46022.0</v>
      </c>
      <c r="AA39" t="s" s="1">
        <v>2201</v>
      </c>
      <c r="AB39" t="s" s="1">
        <v>1050</v>
      </c>
      <c r="AC39" t="s" s="1">
        <v>2924</v>
      </c>
      <c r="AD39" t="s" s="1">
        <v>2013</v>
      </c>
      <c r="AE39" t="s" s="1"/>
      <c r="AF39" t="s" s="1"/>
      <c r="AG39" t="s" s="1"/>
      <c r="AH39" t="s" s="1"/>
      <c r="AI39" t="s" s="1">
        <v>1400</v>
      </c>
      <c r="AJ39" t="s" s="1"/>
      <c r="AK39" t="s" s="1"/>
      <c r="AL39" t="s" s="1">
        <v>1418</v>
      </c>
      <c r="AM39" t="s" s="1">
        <v>1438</v>
      </c>
      <c r="AN39" t="s" s="1">
        <v>3139</v>
      </c>
      <c r="AO39" t="s" s="1">
        <v>333</v>
      </c>
      <c r="AP39" t="s" s="1">
        <v>238</v>
      </c>
      <c r="AQ39" t="s" s="1"/>
      <c r="AR39" t="s" s="1">
        <v>2966</v>
      </c>
      <c r="AS39" t="s" s="1">
        <v>233</v>
      </c>
      <c r="AT39" t="s" s="1">
        <v>1580</v>
      </c>
      <c r="AU39" t="s" s="1">
        <v>1153</v>
      </c>
      <c r="AV39" t="s" s="1">
        <v>2589</v>
      </c>
      <c r="AW39" t="s" s="1">
        <v>312</v>
      </c>
      <c r="AX39" t="s" s="1">
        <v>233</v>
      </c>
    </row>
    <row r="40" spans="1:50">
      <c r="A40" t="n" s="4">
        <v>36</v>
      </c>
      <c r="B40" t="s" s="1">
        <v>1013</v>
      </c>
      <c r="C40" s="2">
        <f>HYPERLINK("https://my.zakupivli.pro/remote/dispatcher/state_purchase_lot_view/1853544")</f>
        <v/>
      </c>
      <c r="D40" t="s" s="1">
        <v>1632</v>
      </c>
      <c r="E40" t="s" s="1">
        <v>333</v>
      </c>
      <c r="F40" t="s" s="1">
        <v>2995</v>
      </c>
      <c r="G40" t="s" s="1">
        <v>1526</v>
      </c>
      <c r="H40" t="n" s="6">
        <v>45986.0</v>
      </c>
      <c r="I40" t="n" s="6">
        <v>45986.0</v>
      </c>
      <c r="J40" t="n" s="8">
        <v>0.7403240740740741</v>
      </c>
      <c r="K40" t="n" s="6">
        <v>45994.0</v>
      </c>
      <c r="L40" t="n" s="8">
        <v>0.0</v>
      </c>
      <c r="M40" t="n" s="9">
        <v>45994.512759606485</v>
      </c>
      <c r="N40" t="s" s="1">
        <v>1531</v>
      </c>
      <c r="O40" t="s" s="1">
        <v>2016</v>
      </c>
      <c r="P40" t="s" s="1">
        <v>638</v>
      </c>
      <c r="Q40" t="n" s="10">
        <v>10750.0</v>
      </c>
      <c r="R40" t="n" s="10">
        <v>2040.0</v>
      </c>
      <c r="S40" t="s" s="1">
        <v>3019</v>
      </c>
      <c r="T40" t="n" s="1">
        <v>215000.0</v>
      </c>
      <c r="U40" t="n" s="10">
        <v>2150000.0</v>
      </c>
      <c r="V40" t="s" s="1">
        <v>2201</v>
      </c>
      <c r="W40" t="s" s="1">
        <v>2971</v>
      </c>
      <c r="X40" t="s" s="1">
        <v>2672</v>
      </c>
      <c r="Y40" t="s" s="1"/>
      <c r="Z40" t="n" s="6">
        <v>46022.0</v>
      </c>
      <c r="AA40" t="s" s="1"/>
      <c r="AB40" t="s" s="1"/>
      <c r="AC40" t="s" s="1"/>
      <c r="AD40" t="s" s="1"/>
      <c r="AE40" t="s" s="1"/>
      <c r="AF40" t="s" s="1"/>
      <c r="AG40" t="s" s="1"/>
      <c r="AH40" t="s" s="1"/>
      <c r="AI40" t="s" s="1"/>
      <c r="AJ40" t="s" s="1"/>
      <c r="AK40" t="s" s="1"/>
      <c r="AL40" t="s" s="1"/>
      <c r="AM40" t="s" s="1"/>
      <c r="AN40" t="s" s="1"/>
      <c r="AO40" t="s" s="1">
        <v>1632</v>
      </c>
      <c r="AP40" t="s" s="1">
        <v>238</v>
      </c>
      <c r="AQ40" t="s" s="1">
        <v>699</v>
      </c>
      <c r="AR40" t="s" s="1">
        <v>2973</v>
      </c>
      <c r="AS40" t="s" s="1">
        <v>233</v>
      </c>
      <c r="AT40" t="s" s="1">
        <v>1955</v>
      </c>
      <c r="AU40" t="s" s="1">
        <v>1246</v>
      </c>
      <c r="AV40" t="s" s="1">
        <v>2593</v>
      </c>
      <c r="AW40" t="s" s="1">
        <v>27</v>
      </c>
      <c r="AX40" t="s" s="1">
        <v>233</v>
      </c>
    </row>
    <row r="41" spans="1:50">
      <c r="A41" t="n" s="4">
        <v>37</v>
      </c>
      <c r="B41" t="s" s="1">
        <v>1012</v>
      </c>
      <c r="C41" s="2">
        <f>HYPERLINK("https://my.zakupivli.pro/remote/dispatcher/state_purchase_lot_view/1853578")</f>
        <v/>
      </c>
      <c r="D41" t="s" s="1">
        <v>1651</v>
      </c>
      <c r="E41" t="s" s="1">
        <v>333</v>
      </c>
      <c r="F41" t="s" s="1">
        <v>2995</v>
      </c>
      <c r="G41" t="s" s="1">
        <v>1526</v>
      </c>
      <c r="H41" t="n" s="6">
        <v>45986.0</v>
      </c>
      <c r="I41" t="n" s="6">
        <v>45986.0</v>
      </c>
      <c r="J41" t="n" s="8">
        <v>0.7578356481481482</v>
      </c>
      <c r="K41" t="n" s="6">
        <v>46003.0</v>
      </c>
      <c r="L41" t="n" s="8">
        <v>0.0</v>
      </c>
      <c r="M41" t="n" s="9">
        <v>46003.593441909725</v>
      </c>
      <c r="N41" t="s" s="1">
        <v>1531</v>
      </c>
      <c r="O41" t="s" s="1">
        <v>2789</v>
      </c>
      <c r="P41" t="s" s="1">
        <v>381</v>
      </c>
      <c r="Q41" t="n" s="10">
        <v>5000.0</v>
      </c>
      <c r="R41" t="n" s="10">
        <v>612.0</v>
      </c>
      <c r="S41" t="s" s="1">
        <v>3019</v>
      </c>
      <c r="T41" t="n" s="1">
        <v>80000.0</v>
      </c>
      <c r="U41" t="n" s="10">
        <v>1000000.0</v>
      </c>
      <c r="V41" t="s" s="1">
        <v>2201</v>
      </c>
      <c r="W41" t="s" s="1">
        <v>2192</v>
      </c>
      <c r="X41" t="s" s="1">
        <v>2552</v>
      </c>
      <c r="Y41" t="s" s="1"/>
      <c r="Z41" t="n" s="6">
        <v>46387.0</v>
      </c>
      <c r="AA41" t="s" s="1"/>
      <c r="AB41" t="s" s="1"/>
      <c r="AC41" t="s" s="1"/>
      <c r="AD41" t="s" s="1"/>
      <c r="AE41" t="s" s="1"/>
      <c r="AF41" t="s" s="1"/>
      <c r="AG41" t="s" s="1"/>
      <c r="AH41" t="s" s="1"/>
      <c r="AI41" t="s" s="1"/>
      <c r="AJ41" t="s" s="1"/>
      <c r="AK41" t="s" s="1"/>
      <c r="AL41" t="s" s="1"/>
      <c r="AM41" t="s" s="1"/>
      <c r="AN41" t="s" s="1"/>
      <c r="AO41" t="s" s="1">
        <v>1651</v>
      </c>
      <c r="AP41" t="s" s="1">
        <v>238</v>
      </c>
      <c r="AQ41" t="s" s="1">
        <v>698</v>
      </c>
      <c r="AR41" t="s" s="1">
        <v>2191</v>
      </c>
      <c r="AS41" t="s" s="1">
        <v>233</v>
      </c>
      <c r="AT41" t="s" s="1">
        <v>2102</v>
      </c>
      <c r="AU41" t="s" s="1">
        <v>1282</v>
      </c>
      <c r="AV41" t="s" s="1">
        <v>2544</v>
      </c>
      <c r="AW41" t="s" s="1">
        <v>82</v>
      </c>
      <c r="AX41" t="s" s="1">
        <v>233</v>
      </c>
    </row>
    <row r="42" spans="1:50">
      <c r="A42" t="n" s="4">
        <v>38</v>
      </c>
      <c r="B42" t="s" s="1">
        <v>1011</v>
      </c>
      <c r="C42" s="2">
        <f>HYPERLINK("https://my.zakupivli.pro/remote/dispatcher/state_purchase_view/63803059")</f>
        <v/>
      </c>
      <c r="D42" t="s" s="1">
        <v>1632</v>
      </c>
      <c r="E42" t="s" s="1">
        <v>333</v>
      </c>
      <c r="F42" t="s" s="1">
        <v>2995</v>
      </c>
      <c r="G42" t="s" s="1">
        <v>1725</v>
      </c>
      <c r="H42" t="n" s="6">
        <v>45986.0</v>
      </c>
      <c r="I42" t="n" s="6">
        <v>45986.0</v>
      </c>
      <c r="J42" t="n" s="8">
        <v>0.7342476851851852</v>
      </c>
      <c r="K42" t="n" s="6">
        <v>45989.0</v>
      </c>
      <c r="L42" t="n" s="8">
        <v>0.0</v>
      </c>
      <c r="M42" t="s" s="1">
        <v>2994</v>
      </c>
      <c r="N42" t="s" s="1">
        <v>1531</v>
      </c>
      <c r="O42" t="s" s="1">
        <v>719</v>
      </c>
      <c r="P42" t="s" s="1">
        <v>582</v>
      </c>
      <c r="Q42" t="s" s="1">
        <v>3088</v>
      </c>
      <c r="R42" t="n" s="10">
        <v>408.0</v>
      </c>
      <c r="S42" t="s" s="1">
        <v>3019</v>
      </c>
      <c r="T42" t="n" s="1">
        <v>11700.0</v>
      </c>
      <c r="U42" t="s" s="1">
        <v>2010</v>
      </c>
      <c r="V42" t="s" s="1">
        <v>2201</v>
      </c>
      <c r="W42" t="s" s="1">
        <v>1923</v>
      </c>
      <c r="X42" t="s" s="1">
        <v>2244</v>
      </c>
      <c r="Y42" t="s" s="1"/>
      <c r="Z42" t="n" s="6">
        <v>46022.0</v>
      </c>
      <c r="AA42" t="s" s="1">
        <v>2201</v>
      </c>
      <c r="AB42" t="s" s="1"/>
      <c r="AC42" t="s" s="1"/>
      <c r="AD42" t="s" s="1">
        <v>2013</v>
      </c>
      <c r="AE42" t="s" s="1"/>
      <c r="AF42" t="s" s="1"/>
      <c r="AG42" t="s" s="1"/>
      <c r="AH42" t="s" s="1">
        <v>2103</v>
      </c>
      <c r="AI42" t="s" s="1">
        <v>1804</v>
      </c>
      <c r="AJ42" t="s" s="1"/>
      <c r="AK42" t="s" s="1"/>
      <c r="AL42" t="s" s="1"/>
      <c r="AM42" t="s" s="1">
        <v>2008</v>
      </c>
      <c r="AN42" t="s" s="1">
        <v>493</v>
      </c>
      <c r="AO42" t="s" s="1">
        <v>1632</v>
      </c>
      <c r="AP42" t="s" s="1">
        <v>238</v>
      </c>
      <c r="AQ42" t="s" s="1"/>
      <c r="AR42" t="s" s="1">
        <v>2149</v>
      </c>
      <c r="AS42" t="s" s="1">
        <v>233</v>
      </c>
      <c r="AT42" t="s" s="1">
        <v>1821</v>
      </c>
      <c r="AU42" t="s" s="1">
        <v>1214</v>
      </c>
      <c r="AV42" t="s" s="1">
        <v>2447</v>
      </c>
      <c r="AW42" t="s" s="1">
        <v>569</v>
      </c>
      <c r="AX42" t="s" s="1">
        <v>233</v>
      </c>
    </row>
    <row r="43" spans="1:50">
      <c r="A43" t="n" s="4">
        <v>39</v>
      </c>
      <c r="B43" t="s" s="1">
        <v>1010</v>
      </c>
      <c r="C43" s="2">
        <f>HYPERLINK("https://my.zakupivli.pro/remote/dispatcher/state_purchase_view/63803545")</f>
        <v/>
      </c>
      <c r="D43" t="s" s="1">
        <v>1632</v>
      </c>
      <c r="E43" t="s" s="1">
        <v>333</v>
      </c>
      <c r="F43" t="s" s="1">
        <v>2995</v>
      </c>
      <c r="G43" t="s" s="1">
        <v>1725</v>
      </c>
      <c r="H43" t="n" s="6">
        <v>45986.0</v>
      </c>
      <c r="I43" t="n" s="6">
        <v>45986.0</v>
      </c>
      <c r="J43" t="n" s="8">
        <v>0.7490046296296297</v>
      </c>
      <c r="K43" t="n" s="6">
        <v>45989.0</v>
      </c>
      <c r="L43" t="n" s="8">
        <v>0.6666666666666666</v>
      </c>
      <c r="M43" t="s" s="1">
        <v>2994</v>
      </c>
      <c r="N43" t="s" s="1">
        <v>1531</v>
      </c>
      <c r="O43" t="s" s="1">
        <v>1799</v>
      </c>
      <c r="P43" t="s" s="1">
        <v>248</v>
      </c>
      <c r="Q43" t="s" s="1">
        <v>3088</v>
      </c>
      <c r="R43" t="n" s="10">
        <v>612.0</v>
      </c>
      <c r="S43" t="s" s="1">
        <v>3019</v>
      </c>
      <c r="T43" t="n" s="1">
        <v>30500.0</v>
      </c>
      <c r="U43" t="s" s="1">
        <v>2010</v>
      </c>
      <c r="V43" t="s" s="1">
        <v>2201</v>
      </c>
      <c r="W43" t="s" s="1">
        <v>1495</v>
      </c>
      <c r="X43" t="s" s="1">
        <v>2630</v>
      </c>
      <c r="Y43" t="s" s="1"/>
      <c r="Z43" t="n" s="6">
        <v>46022.0</v>
      </c>
      <c r="AA43" t="s" s="1">
        <v>2201</v>
      </c>
      <c r="AB43" t="s" s="1"/>
      <c r="AC43" t="s" s="1">
        <v>2827</v>
      </c>
      <c r="AD43" t="s" s="1">
        <v>2013</v>
      </c>
      <c r="AE43" t="s" s="1"/>
      <c r="AF43" t="s" s="1"/>
      <c r="AG43" t="s" s="1"/>
      <c r="AH43" t="s" s="1"/>
      <c r="AI43" t="s" s="1">
        <v>1804</v>
      </c>
      <c r="AJ43" t="s" s="1"/>
      <c r="AK43" t="s" s="1"/>
      <c r="AL43" t="s" s="1"/>
      <c r="AM43" t="s" s="1">
        <v>2008</v>
      </c>
      <c r="AN43" t="s" s="1">
        <v>11</v>
      </c>
      <c r="AO43" t="s" s="1">
        <v>1645</v>
      </c>
      <c r="AP43" t="s" s="1">
        <v>238</v>
      </c>
      <c r="AQ43" t="s" s="1"/>
      <c r="AR43" t="s" s="1">
        <v>1827</v>
      </c>
      <c r="AS43" t="s" s="1">
        <v>233</v>
      </c>
      <c r="AT43" t="s" s="1">
        <v>2186</v>
      </c>
      <c r="AU43" t="s" s="1">
        <v>1296</v>
      </c>
      <c r="AV43" t="s" s="1">
        <v>2291</v>
      </c>
      <c r="AW43" t="s" s="1">
        <v>65</v>
      </c>
      <c r="AX43" t="s" s="1">
        <v>233</v>
      </c>
    </row>
    <row r="44" spans="1:50">
      <c r="A44" t="n" s="4">
        <v>40</v>
      </c>
      <c r="B44" t="s" s="1">
        <v>1009</v>
      </c>
      <c r="C44" s="2">
        <f>HYPERLINK("https://my.zakupivli.pro/remote/dispatcher/state_purchase_view/63802491")</f>
        <v/>
      </c>
      <c r="D44" t="s" s="1">
        <v>1678</v>
      </c>
      <c r="E44" t="s" s="1">
        <v>333</v>
      </c>
      <c r="F44" t="s" s="1">
        <v>2995</v>
      </c>
      <c r="G44" t="s" s="1">
        <v>1725</v>
      </c>
      <c r="H44" t="n" s="6">
        <v>45986.0</v>
      </c>
      <c r="I44" t="n" s="6">
        <v>45986.0</v>
      </c>
      <c r="J44" t="n" s="8">
        <v>0.7274074074074074</v>
      </c>
      <c r="K44" t="n" s="6">
        <v>45989.0</v>
      </c>
      <c r="L44" t="n" s="8">
        <v>0.3333333333333333</v>
      </c>
      <c r="M44" t="s" s="1">
        <v>2994</v>
      </c>
      <c r="N44" t="s" s="1">
        <v>1531</v>
      </c>
      <c r="O44" t="s" s="1">
        <v>1588</v>
      </c>
      <c r="P44" t="s" s="1">
        <v>309</v>
      </c>
      <c r="Q44" t="s" s="1">
        <v>3088</v>
      </c>
      <c r="R44" t="n" s="10">
        <v>2040.0</v>
      </c>
      <c r="S44" t="s" s="1">
        <v>3019</v>
      </c>
      <c r="T44" t="n" s="1">
        <v>172300.0</v>
      </c>
      <c r="U44" t="s" s="1">
        <v>2010</v>
      </c>
      <c r="V44" t="s" s="1">
        <v>2201</v>
      </c>
      <c r="W44" t="s" s="1">
        <v>1923</v>
      </c>
      <c r="X44" t="s" s="1">
        <v>2639</v>
      </c>
      <c r="Y44" t="s" s="1"/>
      <c r="Z44" t="n" s="6">
        <v>46387.0</v>
      </c>
      <c r="AA44" t="s" s="1">
        <v>2201</v>
      </c>
      <c r="AB44" t="s" s="1"/>
      <c r="AC44" t="s" s="1"/>
      <c r="AD44" t="s" s="1">
        <v>2013</v>
      </c>
      <c r="AE44" t="s" s="1">
        <v>3014</v>
      </c>
      <c r="AF44" t="s" s="1"/>
      <c r="AG44" t="s" s="1"/>
      <c r="AH44" t="s" s="1"/>
      <c r="AI44" t="s" s="1">
        <v>1804</v>
      </c>
      <c r="AJ44" t="s" s="1"/>
      <c r="AK44" t="s" s="1"/>
      <c r="AL44" t="s" s="1">
        <v>2090</v>
      </c>
      <c r="AM44" t="s" s="1">
        <v>1438</v>
      </c>
      <c r="AN44" t="s" s="1"/>
      <c r="AO44" t="s" s="1">
        <v>1688</v>
      </c>
      <c r="AP44" t="s" s="1">
        <v>238</v>
      </c>
      <c r="AQ44" t="s" s="1"/>
      <c r="AR44" t="s" s="1">
        <v>3070</v>
      </c>
      <c r="AS44" t="s" s="1">
        <v>233</v>
      </c>
      <c r="AT44" t="s" s="1">
        <v>1538</v>
      </c>
      <c r="AU44" t="s" s="1">
        <v>1336</v>
      </c>
      <c r="AV44" t="s" s="1">
        <v>2439</v>
      </c>
      <c r="AW44" t="s" s="1">
        <v>208</v>
      </c>
      <c r="AX44" t="s" s="1">
        <v>233</v>
      </c>
    </row>
    <row r="45" spans="1:50">
      <c r="A45" t="n" s="4">
        <v>41</v>
      </c>
      <c r="B45" t="s" s="1">
        <v>1008</v>
      </c>
      <c r="C45" s="2">
        <f>HYPERLINK("https://my.zakupivli.pro/remote/dispatcher/state_purchase_lot_view/1853464")</f>
        <v/>
      </c>
      <c r="D45" t="s" s="1">
        <v>1664</v>
      </c>
      <c r="E45" t="s" s="1">
        <v>333</v>
      </c>
      <c r="F45" t="s" s="1">
        <v>2995</v>
      </c>
      <c r="G45" t="s" s="1">
        <v>1526</v>
      </c>
      <c r="H45" t="n" s="6">
        <v>45986.0</v>
      </c>
      <c r="I45" t="n" s="6">
        <v>45986.0</v>
      </c>
      <c r="J45" t="n" s="8">
        <v>0.720474537037037</v>
      </c>
      <c r="K45" t="n" s="6">
        <v>45994.0</v>
      </c>
      <c r="L45" t="n" s="8">
        <v>0.4583333333333333</v>
      </c>
      <c r="M45" t="n" s="9">
        <v>45995.528461863425</v>
      </c>
      <c r="N45" t="s" s="1">
        <v>1531</v>
      </c>
      <c r="O45" t="s" s="1">
        <v>2240</v>
      </c>
      <c r="P45" t="s" s="1">
        <v>380</v>
      </c>
      <c r="Q45" t="n" s="10">
        <v>16032.9</v>
      </c>
      <c r="R45" t="n" s="10">
        <v>2040.0</v>
      </c>
      <c r="S45" t="s" s="1">
        <v>3019</v>
      </c>
      <c r="T45" t="n" s="1">
        <v>250000.0</v>
      </c>
      <c r="U45" t="n" s="10">
        <v>3206580.0</v>
      </c>
      <c r="V45" t="s" s="1">
        <v>2201</v>
      </c>
      <c r="W45" t="s" s="1"/>
      <c r="X45" t="s" s="1">
        <v>2244</v>
      </c>
      <c r="Y45" t="n" s="6">
        <v>46023.0</v>
      </c>
      <c r="Z45" t="n" s="6">
        <v>46387.0</v>
      </c>
      <c r="AA45" t="s" s="1">
        <v>2201</v>
      </c>
      <c r="AB45" t="s" s="1"/>
      <c r="AC45" t="s" s="1">
        <v>2919</v>
      </c>
      <c r="AD45" t="s" s="1">
        <v>2013</v>
      </c>
      <c r="AE45" t="s" s="1"/>
      <c r="AF45" t="s" s="1"/>
      <c r="AG45" t="s" s="1">
        <v>391</v>
      </c>
      <c r="AH45" t="s" s="1"/>
      <c r="AI45" t="s" s="1">
        <v>1804</v>
      </c>
      <c r="AJ45" t="s" s="1"/>
      <c r="AK45" t="s" s="1"/>
      <c r="AL45" t="s" s="1">
        <v>2078</v>
      </c>
      <c r="AM45" t="s" s="1">
        <v>1713</v>
      </c>
      <c r="AN45" t="s" s="1">
        <v>13</v>
      </c>
      <c r="AO45" t="s" s="1">
        <v>1631</v>
      </c>
      <c r="AP45" t="s" s="1">
        <v>238</v>
      </c>
      <c r="AQ45" t="s" s="1">
        <v>440</v>
      </c>
      <c r="AR45" t="s" s="1">
        <v>233</v>
      </c>
      <c r="AS45" t="s" s="1">
        <v>233</v>
      </c>
      <c r="AT45" t="s" s="1">
        <v>1394</v>
      </c>
      <c r="AU45" t="s" s="1">
        <v>1325</v>
      </c>
      <c r="AV45" t="s" s="1">
        <v>2248</v>
      </c>
      <c r="AW45" t="s" s="1">
        <v>150</v>
      </c>
      <c r="AX45" t="s" s="1">
        <v>233</v>
      </c>
    </row>
    <row r="46" spans="1:50">
      <c r="A46" t="n" s="4">
        <v>42</v>
      </c>
      <c r="B46" t="s" s="1">
        <v>1007</v>
      </c>
      <c r="C46" s="2">
        <f>HYPERLINK("https://my.zakupivli.pro/remote/dispatcher/state_purchase_view/63802294")</f>
        <v/>
      </c>
      <c r="D46" t="s" s="1">
        <v>1632</v>
      </c>
      <c r="E46" t="s" s="1">
        <v>333</v>
      </c>
      <c r="F46" t="s" s="1">
        <v>2995</v>
      </c>
      <c r="G46" t="s" s="1">
        <v>1725</v>
      </c>
      <c r="H46" t="n" s="6">
        <v>45986.0</v>
      </c>
      <c r="I46" t="n" s="6">
        <v>45986.0</v>
      </c>
      <c r="J46" t="n" s="8">
        <v>0.7203356481481481</v>
      </c>
      <c r="K46" t="n" s="6">
        <v>45989.0</v>
      </c>
      <c r="L46" t="n" s="8">
        <v>0.7219675925925926</v>
      </c>
      <c r="M46" t="s" s="1">
        <v>2994</v>
      </c>
      <c r="N46" t="s" s="1">
        <v>1531</v>
      </c>
      <c r="O46" t="s" s="1">
        <v>1530</v>
      </c>
      <c r="P46" t="s" s="1">
        <v>513</v>
      </c>
      <c r="Q46" t="s" s="1">
        <v>3088</v>
      </c>
      <c r="R46" t="n" s="10">
        <v>408.0</v>
      </c>
      <c r="S46" t="s" s="1">
        <v>3019</v>
      </c>
      <c r="T46" t="n" s="1">
        <v>15000.0</v>
      </c>
      <c r="U46" t="s" s="1">
        <v>2010</v>
      </c>
      <c r="V46" t="s" s="1">
        <v>2201</v>
      </c>
      <c r="W46" t="s" s="1">
        <v>1923</v>
      </c>
      <c r="X46" t="s" s="1">
        <v>2299</v>
      </c>
      <c r="Y46" t="s" s="1"/>
      <c r="Z46" t="n" s="6">
        <v>46022.0</v>
      </c>
      <c r="AA46" t="s" s="1">
        <v>2201</v>
      </c>
      <c r="AB46" t="s" s="1"/>
      <c r="AC46" t="s" s="1">
        <v>2846</v>
      </c>
      <c r="AD46" t="s" s="1">
        <v>2013</v>
      </c>
      <c r="AE46" t="s" s="1"/>
      <c r="AF46" t="s" s="1"/>
      <c r="AG46" t="s" s="1"/>
      <c r="AH46" t="s" s="1"/>
      <c r="AI46" t="s" s="1">
        <v>1804</v>
      </c>
      <c r="AJ46" t="s" s="1"/>
      <c r="AK46" t="s" s="1"/>
      <c r="AL46" t="s" s="1">
        <v>2088</v>
      </c>
      <c r="AM46" t="s" s="1">
        <v>2008</v>
      </c>
      <c r="AN46" t="s" s="1">
        <v>2107</v>
      </c>
      <c r="AO46" t="s" s="1">
        <v>1632</v>
      </c>
      <c r="AP46" t="s" s="1">
        <v>238</v>
      </c>
      <c r="AQ46" t="s" s="1"/>
      <c r="AR46" t="s" s="1">
        <v>1922</v>
      </c>
      <c r="AS46" t="s" s="1">
        <v>233</v>
      </c>
      <c r="AT46" t="s" s="1">
        <v>2174</v>
      </c>
      <c r="AU46" t="s" s="1">
        <v>1220</v>
      </c>
      <c r="AV46" t="s" s="1">
        <v>2437</v>
      </c>
      <c r="AW46" t="s" s="1">
        <v>20</v>
      </c>
      <c r="AX46" t="s" s="1">
        <v>233</v>
      </c>
    </row>
    <row r="47" spans="1:50">
      <c r="A47" t="n" s="4">
        <v>43</v>
      </c>
      <c r="B47" t="s" s="1">
        <v>1006</v>
      </c>
      <c r="C47" s="2">
        <f>HYPERLINK("https://my.zakupivli.pro/remote/dispatcher/state_purchase_view/63802139")</f>
        <v/>
      </c>
      <c r="D47" t="s" s="1">
        <v>1678</v>
      </c>
      <c r="E47" t="s" s="1">
        <v>333</v>
      </c>
      <c r="F47" t="s" s="1">
        <v>2995</v>
      </c>
      <c r="G47" t="s" s="1">
        <v>1725</v>
      </c>
      <c r="H47" t="n" s="6">
        <v>45986.0</v>
      </c>
      <c r="I47" t="n" s="6">
        <v>45986.0</v>
      </c>
      <c r="J47" t="n" s="8">
        <v>0.7181944444444445</v>
      </c>
      <c r="K47" t="n" s="6">
        <v>45989.0</v>
      </c>
      <c r="L47" t="n" s="8">
        <v>0.375</v>
      </c>
      <c r="M47" t="s" s="1">
        <v>2994</v>
      </c>
      <c r="N47" t="s" s="1">
        <v>1531</v>
      </c>
      <c r="O47" t="s" s="1">
        <v>2879</v>
      </c>
      <c r="P47" t="s" s="1">
        <v>661</v>
      </c>
      <c r="Q47" t="s" s="1">
        <v>3088</v>
      </c>
      <c r="R47" t="n" s="10">
        <v>408.0</v>
      </c>
      <c r="S47" t="s" s="1">
        <v>3019</v>
      </c>
      <c r="T47" t="n" s="1">
        <v>10000.0</v>
      </c>
      <c r="U47" t="s" s="1">
        <v>2010</v>
      </c>
      <c r="V47" t="s" s="1">
        <v>2201</v>
      </c>
      <c r="W47" t="s" s="1">
        <v>2141</v>
      </c>
      <c r="X47" t="s" s="1">
        <v>2495</v>
      </c>
      <c r="Y47" t="s" s="1"/>
      <c r="Z47" t="n" s="6">
        <v>46022.0</v>
      </c>
      <c r="AA47" t="s" s="1">
        <v>2201</v>
      </c>
      <c r="AB47" t="s" s="1"/>
      <c r="AC47" t="s" s="1">
        <v>2012</v>
      </c>
      <c r="AD47" t="s" s="1">
        <v>2013</v>
      </c>
      <c r="AE47" t="s" s="1"/>
      <c r="AF47" t="s" s="1"/>
      <c r="AG47" t="s" s="1"/>
      <c r="AH47" t="s" s="1"/>
      <c r="AI47" t="s" s="1">
        <v>1804</v>
      </c>
      <c r="AJ47" t="s" s="1"/>
      <c r="AK47" t="s" s="1"/>
      <c r="AL47" t="s" s="1"/>
      <c r="AM47" t="s" s="1">
        <v>1438</v>
      </c>
      <c r="AN47" t="s" s="1"/>
      <c r="AO47" t="s" s="1">
        <v>1678</v>
      </c>
      <c r="AP47" t="s" s="1">
        <v>238</v>
      </c>
      <c r="AQ47" t="s" s="1"/>
      <c r="AR47" t="s" s="1">
        <v>2143</v>
      </c>
      <c r="AS47" t="s" s="1">
        <v>233</v>
      </c>
      <c r="AT47" t="s" s="1">
        <v>1944</v>
      </c>
      <c r="AU47" t="s" s="1">
        <v>1163</v>
      </c>
      <c r="AV47" t="s" s="1">
        <v>2537</v>
      </c>
      <c r="AW47" t="s" s="1">
        <v>148</v>
      </c>
      <c r="AX47" t="s" s="1">
        <v>233</v>
      </c>
    </row>
    <row r="48" spans="1:50">
      <c r="A48" t="n" s="4">
        <v>44</v>
      </c>
      <c r="B48" t="s" s="1">
        <v>1005</v>
      </c>
      <c r="C48" s="2">
        <f>HYPERLINK("https://my.zakupivli.pro/remote/dispatcher/state_purchase_view/63802079")</f>
        <v/>
      </c>
      <c r="D48" t="s" s="1">
        <v>1678</v>
      </c>
      <c r="E48" t="s" s="1">
        <v>333</v>
      </c>
      <c r="F48" t="s" s="1">
        <v>2995</v>
      </c>
      <c r="G48" t="s" s="1">
        <v>1725</v>
      </c>
      <c r="H48" t="n" s="6">
        <v>45986.0</v>
      </c>
      <c r="I48" t="n" s="6">
        <v>45986.0</v>
      </c>
      <c r="J48" t="n" s="8">
        <v>0.7160416666666667</v>
      </c>
      <c r="K48" t="n" s="6">
        <v>45989.0</v>
      </c>
      <c r="L48" t="n" s="8">
        <v>0.7493055555555556</v>
      </c>
      <c r="M48" t="s" s="1">
        <v>2994</v>
      </c>
      <c r="N48" t="s" s="1">
        <v>1531</v>
      </c>
      <c r="O48" t="s" s="1">
        <v>1459</v>
      </c>
      <c r="P48" t="s" s="1">
        <v>619</v>
      </c>
      <c r="Q48" t="s" s="1">
        <v>3088</v>
      </c>
      <c r="R48" t="n" s="10">
        <v>2040.0</v>
      </c>
      <c r="S48" t="s" s="1">
        <v>3019</v>
      </c>
      <c r="T48" t="n" s="1">
        <v>173000.0</v>
      </c>
      <c r="U48" t="s" s="1">
        <v>2010</v>
      </c>
      <c r="V48" t="s" s="1">
        <v>2201</v>
      </c>
      <c r="W48" t="s" s="1">
        <v>2971</v>
      </c>
      <c r="X48" t="s" s="1">
        <v>2715</v>
      </c>
      <c r="Y48" t="n" s="6">
        <v>46023.0</v>
      </c>
      <c r="Z48" t="n" s="6">
        <v>46387.0</v>
      </c>
      <c r="AA48" t="s" s="1">
        <v>2013</v>
      </c>
      <c r="AB48" t="s" s="1">
        <v>2119</v>
      </c>
      <c r="AC48" t="s" s="1">
        <v>2838</v>
      </c>
      <c r="AD48" t="s" s="1">
        <v>2201</v>
      </c>
      <c r="AE48" t="s" s="1"/>
      <c r="AF48" t="s" s="1"/>
      <c r="AG48" t="s" s="1"/>
      <c r="AH48" t="s" s="1"/>
      <c r="AI48" t="s" s="1">
        <v>1980</v>
      </c>
      <c r="AJ48" t="s" s="1"/>
      <c r="AK48" t="s" s="1"/>
      <c r="AL48" t="s" s="1">
        <v>1418</v>
      </c>
      <c r="AM48" t="s" s="1">
        <v>1438</v>
      </c>
      <c r="AN48" t="s" s="1">
        <v>2878</v>
      </c>
      <c r="AO48" t="s" s="1">
        <v>1673</v>
      </c>
      <c r="AP48" t="s" s="1">
        <v>238</v>
      </c>
      <c r="AQ48" t="s" s="1"/>
      <c r="AR48" t="s" s="1">
        <v>2184</v>
      </c>
      <c r="AS48" t="s" s="1">
        <v>233</v>
      </c>
      <c r="AT48" t="s" s="1">
        <v>1932</v>
      </c>
      <c r="AU48" t="s" s="1">
        <v>1063</v>
      </c>
      <c r="AV48" t="s" s="1">
        <v>2595</v>
      </c>
      <c r="AW48" t="s" s="1">
        <v>218</v>
      </c>
      <c r="AX48" t="s" s="1">
        <v>233</v>
      </c>
    </row>
    <row r="49" spans="1:50">
      <c r="A49" t="n" s="4">
        <v>45</v>
      </c>
      <c r="B49" t="s" s="1">
        <v>1004</v>
      </c>
      <c r="C49" s="2">
        <f>HYPERLINK("https://my.zakupivli.pro/remote/dispatcher/state_purchase_lot_view/1853445")</f>
        <v/>
      </c>
      <c r="D49" t="s" s="1">
        <v>1632</v>
      </c>
      <c r="E49" t="s" s="1">
        <v>333</v>
      </c>
      <c r="F49" t="s" s="1">
        <v>2995</v>
      </c>
      <c r="G49" t="s" s="1">
        <v>1526</v>
      </c>
      <c r="H49" t="n" s="6">
        <v>45986.0</v>
      </c>
      <c r="I49" t="n" s="6">
        <v>45986.0</v>
      </c>
      <c r="J49" t="n" s="8">
        <v>0.7155787037037037</v>
      </c>
      <c r="K49" t="n" s="6">
        <v>45994.0</v>
      </c>
      <c r="L49" t="n" s="8">
        <v>0.4166666666666667</v>
      </c>
      <c r="M49" t="n" s="9">
        <v>45995.61017677083</v>
      </c>
      <c r="N49" t="s" s="1">
        <v>1531</v>
      </c>
      <c r="O49" t="s" s="1">
        <v>1802</v>
      </c>
      <c r="P49" t="s" s="1">
        <v>288</v>
      </c>
      <c r="Q49" t="n" s="10">
        <v>28726.65</v>
      </c>
      <c r="R49" t="n" s="10">
        <v>2040.0</v>
      </c>
      <c r="S49" t="s" s="1">
        <v>3019</v>
      </c>
      <c r="T49" t="n" s="1">
        <v>360000.0</v>
      </c>
      <c r="U49" t="n" s="10">
        <v>2872664.64</v>
      </c>
      <c r="V49" t="s" s="1">
        <v>2201</v>
      </c>
      <c r="W49" t="s" s="1">
        <v>3035</v>
      </c>
      <c r="X49" t="s" s="1">
        <v>2643</v>
      </c>
      <c r="Y49" t="s" s="1"/>
      <c r="Z49" t="n" s="6">
        <v>46387.0</v>
      </c>
      <c r="AA49" t="s" s="1"/>
      <c r="AB49" t="s" s="1"/>
      <c r="AC49" t="s" s="1"/>
      <c r="AD49" t="s" s="1"/>
      <c r="AE49" t="s" s="1"/>
      <c r="AF49" t="s" s="1"/>
      <c r="AG49" t="s" s="1"/>
      <c r="AH49" t="s" s="1"/>
      <c r="AI49" t="s" s="1"/>
      <c r="AJ49" t="s" s="1"/>
      <c r="AK49" t="s" s="1"/>
      <c r="AL49" t="s" s="1"/>
      <c r="AM49" t="s" s="1"/>
      <c r="AN49" t="s" s="1"/>
      <c r="AO49" t="s" s="1">
        <v>1632</v>
      </c>
      <c r="AP49" t="s" s="1">
        <v>238</v>
      </c>
      <c r="AQ49" t="s" s="1">
        <v>325</v>
      </c>
      <c r="AR49" t="s" s="1">
        <v>1817</v>
      </c>
      <c r="AS49" t="s" s="1">
        <v>233</v>
      </c>
      <c r="AT49" t="s" s="1">
        <v>2206</v>
      </c>
      <c r="AU49" t="s" s="1">
        <v>1229</v>
      </c>
      <c r="AV49" t="s" s="1">
        <v>2748</v>
      </c>
      <c r="AW49" t="s" s="1">
        <v>50</v>
      </c>
      <c r="AX49" t="s" s="1">
        <v>233</v>
      </c>
    </row>
    <row r="50" spans="1:50">
      <c r="A50" t="n" s="4">
        <v>46</v>
      </c>
      <c r="B50" t="s" s="1">
        <v>1003</v>
      </c>
      <c r="C50" s="2">
        <f>HYPERLINK("https://my.zakupivli.pro/remote/dispatcher/state_purchase_view/63801885")</f>
        <v/>
      </c>
      <c r="D50" t="s" s="1">
        <v>1632</v>
      </c>
      <c r="E50" t="s" s="1">
        <v>333</v>
      </c>
      <c r="F50" t="s" s="1">
        <v>2995</v>
      </c>
      <c r="G50" t="s" s="1">
        <v>1725</v>
      </c>
      <c r="H50" t="n" s="6">
        <v>45986.0</v>
      </c>
      <c r="I50" t="n" s="6">
        <v>45986.0</v>
      </c>
      <c r="J50" t="n" s="8">
        <v>0.713738425925926</v>
      </c>
      <c r="K50" t="n" s="6">
        <v>45989.0</v>
      </c>
      <c r="L50" t="n" s="8">
        <v>0.3333333333333333</v>
      </c>
      <c r="M50" t="s" s="1">
        <v>2994</v>
      </c>
      <c r="N50" t="s" s="1">
        <v>1531</v>
      </c>
      <c r="O50" t="s" s="1">
        <v>1778</v>
      </c>
      <c r="P50" t="s" s="1">
        <v>640</v>
      </c>
      <c r="Q50" t="s" s="1">
        <v>3088</v>
      </c>
      <c r="R50" t="n" s="10">
        <v>612.0</v>
      </c>
      <c r="S50" t="s" s="1">
        <v>3019</v>
      </c>
      <c r="T50" t="n" s="1">
        <v>35000.0</v>
      </c>
      <c r="U50" t="s" s="1">
        <v>2010</v>
      </c>
      <c r="V50" t="s" s="1">
        <v>2201</v>
      </c>
      <c r="W50" t="s" s="1">
        <v>1545</v>
      </c>
      <c r="X50" t="s" s="1">
        <v>2279</v>
      </c>
      <c r="Y50" t="s" s="1"/>
      <c r="Z50" t="n" s="6">
        <v>46022.0</v>
      </c>
      <c r="AA50" t="s" s="1">
        <v>2201</v>
      </c>
      <c r="AB50" t="s" s="1">
        <v>1510</v>
      </c>
      <c r="AC50" t="s" s="1">
        <v>2929</v>
      </c>
      <c r="AD50" t="s" s="1">
        <v>2013</v>
      </c>
      <c r="AE50" t="s" s="1"/>
      <c r="AF50" t="s" s="1"/>
      <c r="AG50" t="s" s="1"/>
      <c r="AH50" t="s" s="1"/>
      <c r="AI50" t="s" s="1">
        <v>1400</v>
      </c>
      <c r="AJ50" t="s" s="1"/>
      <c r="AK50" t="s" s="1"/>
      <c r="AL50" t="s" s="1"/>
      <c r="AM50" t="s" s="1">
        <v>2008</v>
      </c>
      <c r="AN50" t="s" s="1">
        <v>3138</v>
      </c>
      <c r="AO50" t="s" s="1">
        <v>1632</v>
      </c>
      <c r="AP50" t="s" s="1">
        <v>238</v>
      </c>
      <c r="AQ50" t="s" s="1"/>
      <c r="AR50" t="s" s="1">
        <v>1550</v>
      </c>
      <c r="AS50" t="s" s="1">
        <v>233</v>
      </c>
      <c r="AT50" t="s" s="1">
        <v>1991</v>
      </c>
      <c r="AU50" t="s" s="1">
        <v>1370</v>
      </c>
      <c r="AV50" t="s" s="1">
        <v>2314</v>
      </c>
      <c r="AW50" t="s" s="1">
        <v>31</v>
      </c>
      <c r="AX50" t="s" s="1">
        <v>233</v>
      </c>
    </row>
    <row r="51" spans="1:50">
      <c r="A51" t="n" s="4">
        <v>47</v>
      </c>
      <c r="B51" t="s" s="1">
        <v>1002</v>
      </c>
      <c r="C51" s="2">
        <f>HYPERLINK("https://my.zakupivli.pro/remote/dispatcher/state_purchase_view/63801883")</f>
        <v/>
      </c>
      <c r="D51" t="s" s="1">
        <v>1632</v>
      </c>
      <c r="E51" t="s" s="1">
        <v>333</v>
      </c>
      <c r="F51" t="s" s="1">
        <v>2995</v>
      </c>
      <c r="G51" t="s" s="1">
        <v>1725</v>
      </c>
      <c r="H51" t="n" s="6">
        <v>45986.0</v>
      </c>
      <c r="I51" t="n" s="6">
        <v>45986.0</v>
      </c>
      <c r="J51" t="n" s="8">
        <v>0.715462962962963</v>
      </c>
      <c r="K51" t="n" s="6">
        <v>45989.0</v>
      </c>
      <c r="L51" t="n" s="8">
        <v>0.375</v>
      </c>
      <c r="M51" t="s" s="1">
        <v>2994</v>
      </c>
      <c r="N51" t="s" s="1">
        <v>1531</v>
      </c>
      <c r="O51" t="s" s="1">
        <v>2881</v>
      </c>
      <c r="P51" t="s" s="1">
        <v>329</v>
      </c>
      <c r="Q51" t="s" s="1">
        <v>3088</v>
      </c>
      <c r="R51" t="n" s="10">
        <v>612.0</v>
      </c>
      <c r="S51" t="s" s="1">
        <v>3019</v>
      </c>
      <c r="T51" t="n" s="1">
        <v>28000.0</v>
      </c>
      <c r="U51" t="s" s="1">
        <v>2010</v>
      </c>
      <c r="V51" t="s" s="1">
        <v>2201</v>
      </c>
      <c r="W51" t="s" s="1">
        <v>3035</v>
      </c>
      <c r="X51" t="s" s="1">
        <v>2494</v>
      </c>
      <c r="Y51" t="n" s="6">
        <v>45992.0</v>
      </c>
      <c r="Z51" t="n" s="6">
        <v>46022.0</v>
      </c>
      <c r="AA51" t="s" s="1">
        <v>2201</v>
      </c>
      <c r="AB51" t="s" s="1"/>
      <c r="AC51" t="s" s="1">
        <v>2818</v>
      </c>
      <c r="AD51" t="s" s="1">
        <v>2013</v>
      </c>
      <c r="AE51" t="s" s="1"/>
      <c r="AF51" t="s" s="1"/>
      <c r="AG51" t="s" s="1"/>
      <c r="AH51" t="s" s="1"/>
      <c r="AI51" t="s" s="1">
        <v>1980</v>
      </c>
      <c r="AJ51" t="s" s="1"/>
      <c r="AK51" t="s" s="1"/>
      <c r="AL51" t="s" s="1"/>
      <c r="AM51" t="s" s="1">
        <v>2008</v>
      </c>
      <c r="AN51" t="s" s="1">
        <v>2907</v>
      </c>
      <c r="AO51" t="s" s="1">
        <v>1678</v>
      </c>
      <c r="AP51" t="s" s="1">
        <v>238</v>
      </c>
      <c r="AQ51" t="s" s="1"/>
      <c r="AR51" t="s" s="1">
        <v>1939</v>
      </c>
      <c r="AS51" t="s" s="1">
        <v>233</v>
      </c>
      <c r="AT51" t="s" s="1">
        <v>1553</v>
      </c>
      <c r="AU51" t="s" s="1">
        <v>1328</v>
      </c>
      <c r="AV51" t="s" s="1">
        <v>2745</v>
      </c>
      <c r="AW51" t="s" s="1">
        <v>46</v>
      </c>
      <c r="AX51" t="s" s="1">
        <v>233</v>
      </c>
    </row>
    <row r="52" spans="1:50">
      <c r="A52" t="n" s="4">
        <v>48</v>
      </c>
      <c r="B52" t="s" s="1">
        <v>1001</v>
      </c>
      <c r="C52" s="2">
        <f>HYPERLINK("https://my.zakupivli.pro/remote/dispatcher/state_purchase_lot_view/1853417")</f>
        <v/>
      </c>
      <c r="D52" t="s" s="1">
        <v>1632</v>
      </c>
      <c r="E52" t="s" s="1">
        <v>333</v>
      </c>
      <c r="F52" t="s" s="1">
        <v>2995</v>
      </c>
      <c r="G52" t="s" s="1">
        <v>1526</v>
      </c>
      <c r="H52" t="n" s="6">
        <v>45986.0</v>
      </c>
      <c r="I52" t="n" s="6">
        <v>45986.0</v>
      </c>
      <c r="J52" t="n" s="8">
        <v>0.7087268518518518</v>
      </c>
      <c r="K52" t="n" s="6">
        <v>45995.0</v>
      </c>
      <c r="L52" t="n" s="8">
        <v>0.6993055555555555</v>
      </c>
      <c r="M52" t="n" s="9">
        <v>45996.51684502315</v>
      </c>
      <c r="N52" t="s" s="1">
        <v>1531</v>
      </c>
      <c r="O52" t="s" s="1">
        <v>1857</v>
      </c>
      <c r="P52" t="s" s="1">
        <v>264</v>
      </c>
      <c r="Q52" t="n" s="10">
        <v>2999.0</v>
      </c>
      <c r="R52" t="n" s="10">
        <v>612.0</v>
      </c>
      <c r="S52" t="s" s="1">
        <v>3019</v>
      </c>
      <c r="T52" t="n" s="1">
        <v>23075.0</v>
      </c>
      <c r="U52" t="n" s="10">
        <v>299998.08</v>
      </c>
      <c r="V52" t="s" s="1">
        <v>2201</v>
      </c>
      <c r="W52" t="s" s="1">
        <v>1624</v>
      </c>
      <c r="X52" t="s" s="1">
        <v>2671</v>
      </c>
      <c r="Y52" t="s" s="1"/>
      <c r="Z52" t="n" s="6">
        <v>46387.0</v>
      </c>
      <c r="AA52" t="s" s="1">
        <v>2201</v>
      </c>
      <c r="AB52" t="s" s="1"/>
      <c r="AC52" t="s" s="1">
        <v>2848</v>
      </c>
      <c r="AD52" t="s" s="1">
        <v>2201</v>
      </c>
      <c r="AE52" t="s" s="1"/>
      <c r="AF52" t="s" s="1"/>
      <c r="AG52" t="s" s="1"/>
      <c r="AH52" t="s" s="1"/>
      <c r="AI52" t="s" s="1">
        <v>2081</v>
      </c>
      <c r="AJ52" t="s" s="1">
        <v>740</v>
      </c>
      <c r="AK52" t="s" s="1"/>
      <c r="AL52" t="s" s="1">
        <v>1404</v>
      </c>
      <c r="AM52" t="s" s="1">
        <v>2008</v>
      </c>
      <c r="AN52" t="s" s="1"/>
      <c r="AO52" t="s" s="1">
        <v>1632</v>
      </c>
      <c r="AP52" t="s" s="1">
        <v>238</v>
      </c>
      <c r="AQ52" t="s" s="1">
        <v>727</v>
      </c>
      <c r="AR52" t="s" s="1">
        <v>3031</v>
      </c>
      <c r="AS52" t="s" s="1">
        <v>233</v>
      </c>
      <c r="AT52" t="s" s="1">
        <v>2031</v>
      </c>
      <c r="AU52" t="s" s="1">
        <v>1168</v>
      </c>
      <c r="AV52" t="s" s="1">
        <v>2340</v>
      </c>
      <c r="AW52" t="s" s="1">
        <v>172</v>
      </c>
      <c r="AX52" t="s" s="1">
        <v>233</v>
      </c>
    </row>
    <row r="53" spans="1:50">
      <c r="A53" t="n" s="4">
        <v>49</v>
      </c>
      <c r="B53" t="s" s="1">
        <v>1000</v>
      </c>
      <c r="C53" s="2">
        <f>HYPERLINK("https://my.zakupivli.pro/remote/dispatcher/state_purchase_lot_view/1853428")</f>
        <v/>
      </c>
      <c r="D53" t="s" s="1">
        <v>1632</v>
      </c>
      <c r="E53" t="s" s="1">
        <v>333</v>
      </c>
      <c r="F53" t="s" s="1">
        <v>2995</v>
      </c>
      <c r="G53" t="s" s="1">
        <v>1526</v>
      </c>
      <c r="H53" t="n" s="6">
        <v>45986.0</v>
      </c>
      <c r="I53" t="n" s="6">
        <v>45986.0</v>
      </c>
      <c r="J53" t="n" s="8">
        <v>0.7102430555555556</v>
      </c>
      <c r="K53" t="n" s="6">
        <v>45994.0</v>
      </c>
      <c r="L53" t="n" s="8">
        <v>0.0</v>
      </c>
      <c r="M53" t="n" s="9">
        <v>45994.51449947917</v>
      </c>
      <c r="N53" t="s" s="1">
        <v>1531</v>
      </c>
      <c r="O53" t="s" s="1">
        <v>603</v>
      </c>
      <c r="P53" t="s" s="1">
        <v>588</v>
      </c>
      <c r="Q53" t="n" s="10">
        <v>3126.17</v>
      </c>
      <c r="R53" t="n" s="10">
        <v>612.0</v>
      </c>
      <c r="S53" t="s" s="1">
        <v>3019</v>
      </c>
      <c r="T53" t="n" s="1">
        <v>70000.0</v>
      </c>
      <c r="U53" t="n" s="10">
        <v>625233.51</v>
      </c>
      <c r="V53" t="s" s="1">
        <v>2201</v>
      </c>
      <c r="W53" t="s" s="1">
        <v>1727</v>
      </c>
      <c r="X53" t="s" s="1">
        <v>2300</v>
      </c>
      <c r="Y53" t="s" s="1"/>
      <c r="Z53" t="n" s="6">
        <v>46022.0</v>
      </c>
      <c r="AA53" t="s" s="1"/>
      <c r="AB53" t="s" s="1"/>
      <c r="AC53" t="s" s="1"/>
      <c r="AD53" t="s" s="1"/>
      <c r="AE53" t="s" s="1"/>
      <c r="AF53" t="s" s="1"/>
      <c r="AG53" t="s" s="1"/>
      <c r="AH53" t="s" s="1"/>
      <c r="AI53" t="s" s="1"/>
      <c r="AJ53" t="s" s="1"/>
      <c r="AK53" t="s" s="1"/>
      <c r="AL53" t="s" s="1"/>
      <c r="AM53" t="s" s="1"/>
      <c r="AN53" t="s" s="1"/>
      <c r="AO53" t="s" s="1">
        <v>1632</v>
      </c>
      <c r="AP53" t="s" s="1">
        <v>238</v>
      </c>
      <c r="AQ53" t="s" s="1">
        <v>1113</v>
      </c>
      <c r="AR53" t="s" s="1">
        <v>3067</v>
      </c>
      <c r="AS53" t="s" s="1">
        <v>233</v>
      </c>
      <c r="AT53" t="s" s="1">
        <v>1453</v>
      </c>
      <c r="AU53" t="s" s="1">
        <v>1239</v>
      </c>
      <c r="AV53" t="s" s="1">
        <v>2396</v>
      </c>
      <c r="AW53" t="s" s="1">
        <v>88</v>
      </c>
      <c r="AX53" t="s" s="1">
        <v>233</v>
      </c>
    </row>
    <row r="54" spans="1:50">
      <c r="A54" t="n" s="4">
        <v>50</v>
      </c>
      <c r="B54" t="s" s="1">
        <v>999</v>
      </c>
      <c r="C54" s="2">
        <f>HYPERLINK("https://my.zakupivli.pro/remote/dispatcher/state_purchase_view/63801524")</f>
        <v/>
      </c>
      <c r="D54" t="s" s="1">
        <v>1691</v>
      </c>
      <c r="E54" t="s" s="1">
        <v>333</v>
      </c>
      <c r="F54" t="s" s="1">
        <v>2995</v>
      </c>
      <c r="G54" t="s" s="1">
        <v>1725</v>
      </c>
      <c r="H54" t="n" s="6">
        <v>45986.0</v>
      </c>
      <c r="I54" t="n" s="6">
        <v>45986.0</v>
      </c>
      <c r="J54" t="n" s="8">
        <v>0.7070486111111111</v>
      </c>
      <c r="K54" t="n" s="6">
        <v>45989.0</v>
      </c>
      <c r="L54" t="n" s="8">
        <v>0.4166666666666667</v>
      </c>
      <c r="M54" t="s" s="1">
        <v>2994</v>
      </c>
      <c r="N54" t="s" s="1">
        <v>1531</v>
      </c>
      <c r="O54" t="s" s="1">
        <v>1846</v>
      </c>
      <c r="P54" t="s" s="1">
        <v>321</v>
      </c>
      <c r="Q54" t="s" s="1">
        <v>3088</v>
      </c>
      <c r="R54" t="n" s="10">
        <v>612.0</v>
      </c>
      <c r="S54" t="s" s="1">
        <v>3019</v>
      </c>
      <c r="T54" t="n" s="1">
        <v>29400.0</v>
      </c>
      <c r="U54" t="s" s="1">
        <v>2010</v>
      </c>
      <c r="V54" t="s" s="1">
        <v>2201</v>
      </c>
      <c r="W54" t="s" s="1">
        <v>1819</v>
      </c>
      <c r="X54" t="s" s="1">
        <v>2247</v>
      </c>
      <c r="Y54" t="n" s="6">
        <v>45992.0</v>
      </c>
      <c r="Z54" t="n" s="6">
        <v>46022.0</v>
      </c>
      <c r="AA54" t="s" s="1">
        <v>2201</v>
      </c>
      <c r="AB54" t="s" s="1"/>
      <c r="AC54" t="s" s="1"/>
      <c r="AD54" t="s" s="1">
        <v>2201</v>
      </c>
      <c r="AE54" t="s" s="1"/>
      <c r="AF54" t="s" s="1"/>
      <c r="AG54" t="s" s="1"/>
      <c r="AH54" t="s" s="1"/>
      <c r="AI54" t="s" s="1">
        <v>2081</v>
      </c>
      <c r="AJ54" t="s" s="1"/>
      <c r="AK54" t="s" s="1"/>
      <c r="AL54" t="s" s="1"/>
      <c r="AM54" t="s" s="1">
        <v>1713</v>
      </c>
      <c r="AN54" t="s" s="1">
        <v>2096</v>
      </c>
      <c r="AO54" t="s" s="1">
        <v>1691</v>
      </c>
      <c r="AP54" t="s" s="1">
        <v>238</v>
      </c>
      <c r="AQ54" t="s" s="1"/>
      <c r="AR54" t="s" s="1">
        <v>1446</v>
      </c>
      <c r="AS54" t="s" s="1">
        <v>233</v>
      </c>
      <c r="AT54" t="s" s="1">
        <v>1720</v>
      </c>
      <c r="AU54" t="s" s="1">
        <v>1230</v>
      </c>
      <c r="AV54" t="s" s="1">
        <v>2413</v>
      </c>
      <c r="AW54" t="s" s="1">
        <v>561</v>
      </c>
      <c r="AX54" t="s" s="1">
        <v>233</v>
      </c>
    </row>
    <row r="55" spans="1:50">
      <c r="A55" t="n" s="4">
        <v>51</v>
      </c>
      <c r="B55" t="s" s="1">
        <v>998</v>
      </c>
      <c r="C55" s="2">
        <f>HYPERLINK("https://my.zakupivli.pro/remote/dispatcher/state_purchase_view/63801486")</f>
        <v/>
      </c>
      <c r="D55" t="s" s="1">
        <v>1678</v>
      </c>
      <c r="E55" t="s" s="1">
        <v>333</v>
      </c>
      <c r="F55" t="s" s="1">
        <v>2995</v>
      </c>
      <c r="G55" t="s" s="1">
        <v>1725</v>
      </c>
      <c r="H55" t="n" s="6">
        <v>45986.0</v>
      </c>
      <c r="I55" t="n" s="6">
        <v>45986.0</v>
      </c>
      <c r="J55" t="n" s="8">
        <v>0.7057060185185186</v>
      </c>
      <c r="K55" t="n" s="6">
        <v>45989.0</v>
      </c>
      <c r="L55" t="n" s="8">
        <v>0.375</v>
      </c>
      <c r="M55" t="s" s="1">
        <v>2994</v>
      </c>
      <c r="N55" t="s" s="1">
        <v>1531</v>
      </c>
      <c r="O55" t="s" s="1">
        <v>2144</v>
      </c>
      <c r="P55" t="s" s="1">
        <v>407</v>
      </c>
      <c r="Q55" t="s" s="1">
        <v>3088</v>
      </c>
      <c r="R55" t="n" s="10">
        <v>612.0</v>
      </c>
      <c r="S55" t="s" s="1">
        <v>3019</v>
      </c>
      <c r="T55" t="n" s="1">
        <v>25000.0</v>
      </c>
      <c r="U55" t="s" s="1">
        <v>2010</v>
      </c>
      <c r="V55" t="s" s="1">
        <v>2201</v>
      </c>
      <c r="W55" t="s" s="1">
        <v>1819</v>
      </c>
      <c r="X55" t="s" s="1">
        <v>2493</v>
      </c>
      <c r="Y55" t="n" s="6">
        <v>45992.0</v>
      </c>
      <c r="Z55" t="n" s="6">
        <v>46022.0</v>
      </c>
      <c r="AA55" t="s" s="1">
        <v>2201</v>
      </c>
      <c r="AB55" t="s" s="1"/>
      <c r="AC55" t="s" s="1">
        <v>2809</v>
      </c>
      <c r="AD55" t="s" s="1">
        <v>2013</v>
      </c>
      <c r="AE55" t="s" s="1"/>
      <c r="AF55" t="s" s="1"/>
      <c r="AG55" t="s" s="1"/>
      <c r="AH55" t="s" s="1"/>
      <c r="AI55" t="s" s="1">
        <v>1804</v>
      </c>
      <c r="AJ55" t="s" s="1"/>
      <c r="AK55" t="s" s="1"/>
      <c r="AL55" t="s" s="1">
        <v>2084</v>
      </c>
      <c r="AM55" t="s" s="1">
        <v>1438</v>
      </c>
      <c r="AN55" t="s" s="1"/>
      <c r="AO55" t="s" s="1">
        <v>1678</v>
      </c>
      <c r="AP55" t="s" s="1">
        <v>238</v>
      </c>
      <c r="AQ55" t="s" s="1"/>
      <c r="AR55" t="s" s="1">
        <v>1817</v>
      </c>
      <c r="AS55" t="s" s="1">
        <v>233</v>
      </c>
      <c r="AT55" t="s" s="1">
        <v>1578</v>
      </c>
      <c r="AU55" t="s" s="1">
        <v>1158</v>
      </c>
      <c r="AV55" t="s" s="1">
        <v>2402</v>
      </c>
      <c r="AW55" t="s" s="1">
        <v>527</v>
      </c>
      <c r="AX55" t="s" s="1">
        <v>233</v>
      </c>
    </row>
    <row r="56" spans="1:50">
      <c r="A56" t="n" s="4">
        <v>52</v>
      </c>
      <c r="B56" t="s" s="1">
        <v>997</v>
      </c>
      <c r="C56" s="2">
        <f>HYPERLINK("https://my.zakupivli.pro/remote/dispatcher/state_purchase_view/63801183")</f>
        <v/>
      </c>
      <c r="D56" t="s" s="1">
        <v>1632</v>
      </c>
      <c r="E56" t="s" s="1">
        <v>333</v>
      </c>
      <c r="F56" t="s" s="1">
        <v>2995</v>
      </c>
      <c r="G56" t="s" s="1">
        <v>1725</v>
      </c>
      <c r="H56" t="n" s="6">
        <v>45986.0</v>
      </c>
      <c r="I56" t="n" s="6">
        <v>45986.0</v>
      </c>
      <c r="J56" t="n" s="8">
        <v>0.7058680555555555</v>
      </c>
      <c r="K56" t="n" s="6">
        <v>45989.0</v>
      </c>
      <c r="L56" t="n" s="8">
        <v>0.0</v>
      </c>
      <c r="M56" t="s" s="1">
        <v>2994</v>
      </c>
      <c r="N56" t="s" s="1">
        <v>1531</v>
      </c>
      <c r="O56" t="s" s="1">
        <v>1606</v>
      </c>
      <c r="P56" t="s" s="1">
        <v>507</v>
      </c>
      <c r="Q56" t="s" s="1">
        <v>3088</v>
      </c>
      <c r="R56" t="n" s="10">
        <v>142.8</v>
      </c>
      <c r="S56" t="s" s="1">
        <v>3019</v>
      </c>
      <c r="T56" t="n" s="1">
        <v>2706.0</v>
      </c>
      <c r="U56" t="s" s="1">
        <v>2010</v>
      </c>
      <c r="V56" t="s" s="1">
        <v>2201</v>
      </c>
      <c r="W56" t="s" s="1">
        <v>2099</v>
      </c>
      <c r="X56" t="s" s="1">
        <v>2646</v>
      </c>
      <c r="Y56" t="s" s="1"/>
      <c r="Z56" t="n" s="6">
        <v>46022.0</v>
      </c>
      <c r="AA56" t="s" s="1">
        <v>2013</v>
      </c>
      <c r="AB56" t="s" s="1">
        <v>610</v>
      </c>
      <c r="AC56" t="s" s="1">
        <v>2899</v>
      </c>
      <c r="AD56" t="s" s="1">
        <v>2201</v>
      </c>
      <c r="AE56" t="s" s="1"/>
      <c r="AF56" t="s" s="1"/>
      <c r="AG56" t="s" s="1"/>
      <c r="AH56" t="s" s="1"/>
      <c r="AI56" t="s" s="1">
        <v>1980</v>
      </c>
      <c r="AJ56" t="s" s="1"/>
      <c r="AK56" t="s" s="1"/>
      <c r="AL56" t="s" s="1">
        <v>1410</v>
      </c>
      <c r="AM56" t="s" s="1">
        <v>2008</v>
      </c>
      <c r="AN56" t="s" s="1"/>
      <c r="AO56" t="s" s="1">
        <v>1632</v>
      </c>
      <c r="AP56" t="s" s="1">
        <v>238</v>
      </c>
      <c r="AQ56" t="s" s="1"/>
      <c r="AR56" t="s" s="1">
        <v>3037</v>
      </c>
      <c r="AS56" t="s" s="1">
        <v>233</v>
      </c>
      <c r="AT56" t="s" s="1">
        <v>2054</v>
      </c>
      <c r="AU56" t="s" s="1">
        <v>1275</v>
      </c>
      <c r="AV56" t="s" s="1">
        <v>2511</v>
      </c>
      <c r="AW56" t="s" s="1">
        <v>107</v>
      </c>
      <c r="AX56" t="s" s="1">
        <v>233</v>
      </c>
    </row>
    <row r="57" spans="1:50">
      <c r="A57" t="n" s="4">
        <v>53</v>
      </c>
      <c r="B57" t="s" s="1">
        <v>996</v>
      </c>
      <c r="C57" s="2">
        <f>HYPERLINK("https://my.zakupivli.pro/remote/dispatcher/state_purchase_view/63801200")</f>
        <v/>
      </c>
      <c r="D57" t="s" s="1">
        <v>1678</v>
      </c>
      <c r="E57" t="s" s="1">
        <v>333</v>
      </c>
      <c r="F57" t="s" s="1">
        <v>2995</v>
      </c>
      <c r="G57" t="s" s="1">
        <v>1725</v>
      </c>
      <c r="H57" t="n" s="6">
        <v>45986.0</v>
      </c>
      <c r="I57" t="n" s="6">
        <v>45986.0</v>
      </c>
      <c r="J57" t="n" s="8">
        <v>0.7040625</v>
      </c>
      <c r="K57" t="n" s="6">
        <v>45989.0</v>
      </c>
      <c r="L57" t="n" s="8">
        <v>0.0</v>
      </c>
      <c r="M57" t="s" s="1">
        <v>2994</v>
      </c>
      <c r="N57" t="s" s="1">
        <v>1531</v>
      </c>
      <c r="O57" t="s" s="1">
        <v>1761</v>
      </c>
      <c r="P57" t="s" s="1">
        <v>591</v>
      </c>
      <c r="Q57" t="s" s="1">
        <v>3088</v>
      </c>
      <c r="R57" t="n" s="10">
        <v>612.0</v>
      </c>
      <c r="S57" t="s" s="1">
        <v>3019</v>
      </c>
      <c r="T57" t="n" s="1">
        <v>40000.0</v>
      </c>
      <c r="U57" t="s" s="1">
        <v>2010</v>
      </c>
      <c r="V57" t="s" s="1">
        <v>2201</v>
      </c>
      <c r="W57" t="s" s="1">
        <v>2802</v>
      </c>
      <c r="X57" t="s" s="1">
        <v>2738</v>
      </c>
      <c r="Y57" t="s" s="1"/>
      <c r="Z57" t="n" s="6">
        <v>46022.0</v>
      </c>
      <c r="AA57" t="s" s="1">
        <v>2201</v>
      </c>
      <c r="AB57" t="s" s="1"/>
      <c r="AC57" t="s" s="1">
        <v>2889</v>
      </c>
      <c r="AD57" t="s" s="1">
        <v>2201</v>
      </c>
      <c r="AE57" t="s" s="1"/>
      <c r="AF57" t="s" s="1"/>
      <c r="AG57" t="s" s="1"/>
      <c r="AH57" t="s" s="1"/>
      <c r="AI57" t="s" s="1">
        <v>1980</v>
      </c>
      <c r="AJ57" t="s" s="1">
        <v>739</v>
      </c>
      <c r="AK57" t="s" s="1"/>
      <c r="AL57" t="s" s="1">
        <v>1415</v>
      </c>
      <c r="AM57" t="s" s="1">
        <v>1438</v>
      </c>
      <c r="AN57" t="s" s="1">
        <v>2868</v>
      </c>
      <c r="AO57" t="s" s="1">
        <v>1676</v>
      </c>
      <c r="AP57" t="s" s="1">
        <v>238</v>
      </c>
      <c r="AQ57" t="s" s="1"/>
      <c r="AR57" t="s" s="1">
        <v>3083</v>
      </c>
      <c r="AS57" t="s" s="1">
        <v>233</v>
      </c>
      <c r="AT57" t="s" s="1">
        <v>1914</v>
      </c>
      <c r="AU57" t="s" s="1">
        <v>1172</v>
      </c>
      <c r="AV57" t="s" s="1">
        <v>2566</v>
      </c>
      <c r="AW57" t="s" s="1">
        <v>86</v>
      </c>
      <c r="AX57" t="s" s="1">
        <v>233</v>
      </c>
    </row>
    <row r="58" spans="1:50">
      <c r="A58" t="n" s="4">
        <v>54</v>
      </c>
      <c r="B58" t="s" s="1">
        <v>995</v>
      </c>
      <c r="C58" s="2">
        <f>HYPERLINK("https://my.zakupivli.pro/remote/dispatcher/state_purchase_view/63801037")</f>
        <v/>
      </c>
      <c r="D58" t="s" s="1">
        <v>1678</v>
      </c>
      <c r="E58" t="s" s="1">
        <v>333</v>
      </c>
      <c r="F58" t="s" s="1">
        <v>2995</v>
      </c>
      <c r="G58" t="s" s="1">
        <v>1725</v>
      </c>
      <c r="H58" t="n" s="6">
        <v>45986.0</v>
      </c>
      <c r="I58" t="n" s="6">
        <v>45986.0</v>
      </c>
      <c r="J58" t="n" s="8">
        <v>0.7013310185185185</v>
      </c>
      <c r="K58" t="n" s="6">
        <v>45989.0</v>
      </c>
      <c r="L58" t="n" s="8">
        <v>0.2916666666666667</v>
      </c>
      <c r="M58" t="s" s="1">
        <v>2994</v>
      </c>
      <c r="N58" t="s" s="1">
        <v>1531</v>
      </c>
      <c r="O58" t="s" s="1">
        <v>1532</v>
      </c>
      <c r="P58" t="s" s="1">
        <v>362</v>
      </c>
      <c r="Q58" t="s" s="1">
        <v>3088</v>
      </c>
      <c r="R58" t="n" s="10">
        <v>2040.0</v>
      </c>
      <c r="S58" t="s" s="1">
        <v>3019</v>
      </c>
      <c r="T58" t="n" s="1">
        <v>211000.0</v>
      </c>
      <c r="U58" t="s" s="1">
        <v>2010</v>
      </c>
      <c r="V58" t="s" s="1">
        <v>2201</v>
      </c>
      <c r="W58" t="s" s="1">
        <v>2021</v>
      </c>
      <c r="X58" t="s" s="1">
        <v>2489</v>
      </c>
      <c r="Y58" t="n" s="6">
        <v>45992.0</v>
      </c>
      <c r="Z58" t="n" s="6">
        <v>46022.0</v>
      </c>
      <c r="AA58" t="s" s="1">
        <v>2201</v>
      </c>
      <c r="AB58" t="s" s="1"/>
      <c r="AC58" t="s" s="1">
        <v>2945</v>
      </c>
      <c r="AD58" t="s" s="1">
        <v>2201</v>
      </c>
      <c r="AE58" t="s" s="1"/>
      <c r="AF58" t="s" s="1"/>
      <c r="AG58" t="s" s="1"/>
      <c r="AH58" t="s" s="1"/>
      <c r="AI58" t="s" s="1">
        <v>1980</v>
      </c>
      <c r="AJ58" t="s" s="1"/>
      <c r="AK58" t="s" s="1"/>
      <c r="AL58" t="s" s="1">
        <v>1408</v>
      </c>
      <c r="AM58" t="s" s="1">
        <v>1438</v>
      </c>
      <c r="AN58" t="s" s="1">
        <v>236</v>
      </c>
      <c r="AO58" t="s" s="1">
        <v>1678</v>
      </c>
      <c r="AP58" t="s" s="1">
        <v>238</v>
      </c>
      <c r="AQ58" t="s" s="1"/>
      <c r="AR58" t="s" s="1">
        <v>1380</v>
      </c>
      <c r="AS58" t="s" s="1">
        <v>233</v>
      </c>
      <c r="AT58" t="s" s="1">
        <v>1864</v>
      </c>
      <c r="AU58" t="s" s="1">
        <v>1165</v>
      </c>
      <c r="AV58" t="s" s="1">
        <v>2487</v>
      </c>
      <c r="AW58" t="s" s="1">
        <v>559</v>
      </c>
      <c r="AX58" t="s" s="1">
        <v>233</v>
      </c>
    </row>
    <row r="59" spans="1:50">
      <c r="A59" t="n" s="4">
        <v>55</v>
      </c>
      <c r="B59" t="s" s="1">
        <v>994</v>
      </c>
      <c r="C59" s="2">
        <f>HYPERLINK("https://my.zakupivli.pro/remote/dispatcher/state_purchase_view/63801035")</f>
        <v/>
      </c>
      <c r="D59" t="s" s="1">
        <v>1691</v>
      </c>
      <c r="E59" t="s" s="1">
        <v>333</v>
      </c>
      <c r="F59" t="s" s="1">
        <v>2995</v>
      </c>
      <c r="G59" t="s" s="1">
        <v>1725</v>
      </c>
      <c r="H59" t="n" s="6">
        <v>45986.0</v>
      </c>
      <c r="I59" t="n" s="6">
        <v>45986.0</v>
      </c>
      <c r="J59" t="n" s="8">
        <v>0.7009375</v>
      </c>
      <c r="K59" t="n" s="6">
        <v>45989.0</v>
      </c>
      <c r="L59" t="n" s="8">
        <v>0.3333333333333333</v>
      </c>
      <c r="M59" t="s" s="1">
        <v>2994</v>
      </c>
      <c r="N59" t="s" s="1">
        <v>1531</v>
      </c>
      <c r="O59" t="s" s="1">
        <v>1534</v>
      </c>
      <c r="P59" t="s" s="1">
        <v>330</v>
      </c>
      <c r="Q59" t="s" s="1">
        <v>3088</v>
      </c>
      <c r="R59" t="n" s="10">
        <v>2040.0</v>
      </c>
      <c r="S59" t="s" s="1">
        <v>3019</v>
      </c>
      <c r="T59" t="n" s="1">
        <v>155000.0</v>
      </c>
      <c r="U59" t="s" s="1">
        <v>2010</v>
      </c>
      <c r="V59" t="s" s="1">
        <v>2201</v>
      </c>
      <c r="W59" t="s" s="1">
        <v>1545</v>
      </c>
      <c r="X59" t="s" s="1">
        <v>2301</v>
      </c>
      <c r="Y59" t="s" s="1"/>
      <c r="Z59" t="n" s="6">
        <v>46022.0</v>
      </c>
      <c r="AA59" t="s" s="1">
        <v>2201</v>
      </c>
      <c r="AB59" t="s" s="1"/>
      <c r="AC59" t="s" s="1">
        <v>2958</v>
      </c>
      <c r="AD59" t="s" s="1">
        <v>2201</v>
      </c>
      <c r="AE59" t="s" s="1"/>
      <c r="AF59" t="s" s="1"/>
      <c r="AG59" t="s" s="1"/>
      <c r="AH59" t="s" s="1"/>
      <c r="AI59" t="s" s="1">
        <v>1980</v>
      </c>
      <c r="AJ59" t="s" s="1"/>
      <c r="AK59" t="s" s="1"/>
      <c r="AL59" t="s" s="1"/>
      <c r="AM59" t="s" s="1">
        <v>1713</v>
      </c>
      <c r="AN59" t="s" s="1"/>
      <c r="AO59" t="s" s="1">
        <v>1694</v>
      </c>
      <c r="AP59" t="s" s="1">
        <v>238</v>
      </c>
      <c r="AQ59" t="s" s="1"/>
      <c r="AR59" t="s" s="1">
        <v>1812</v>
      </c>
      <c r="AS59" t="s" s="1">
        <v>233</v>
      </c>
      <c r="AT59" t="s" s="1">
        <v>1862</v>
      </c>
      <c r="AU59" t="s" s="1">
        <v>1225</v>
      </c>
      <c r="AV59" t="s" s="1">
        <v>2302</v>
      </c>
      <c r="AW59" t="s" s="1">
        <v>30</v>
      </c>
      <c r="AX59" t="s" s="1">
        <v>233</v>
      </c>
    </row>
    <row r="60" spans="1:50">
      <c r="A60" t="n" s="4">
        <v>56</v>
      </c>
      <c r="B60" t="s" s="1">
        <v>993</v>
      </c>
      <c r="C60" s="2">
        <f>HYPERLINK("https://my.zakupivli.pro/remote/dispatcher/state_purchase_lot_view/1853332")</f>
        <v/>
      </c>
      <c r="D60" t="s" s="1">
        <v>3001</v>
      </c>
      <c r="E60" t="s" s="1">
        <v>333</v>
      </c>
      <c r="F60" t="s" s="1">
        <v>2995</v>
      </c>
      <c r="G60" t="s" s="1">
        <v>1526</v>
      </c>
      <c r="H60" t="n" s="6">
        <v>45986.0</v>
      </c>
      <c r="I60" t="n" s="6">
        <v>45986.0</v>
      </c>
      <c r="J60" t="n" s="8">
        <v>0.6986342592592593</v>
      </c>
      <c r="K60" t="n" s="6">
        <v>45994.0</v>
      </c>
      <c r="L60" t="n" s="8">
        <v>0.0</v>
      </c>
      <c r="M60" t="n" s="9">
        <v>45994.651481493056</v>
      </c>
      <c r="N60" t="s" s="1">
        <v>350</v>
      </c>
      <c r="O60" t="s" s="1">
        <v>1437</v>
      </c>
      <c r="P60" t="s" s="1">
        <v>300</v>
      </c>
      <c r="Q60" t="n" s="10">
        <v>6050.0</v>
      </c>
      <c r="R60" t="n" s="10">
        <v>2040.0</v>
      </c>
      <c r="S60" t="s" s="1">
        <v>3019</v>
      </c>
      <c r="T60" t="n" s="1">
        <v>110000.0</v>
      </c>
      <c r="U60" t="n" s="10">
        <v>1210000.0</v>
      </c>
      <c r="V60" t="s" s="1">
        <v>2201</v>
      </c>
      <c r="W60" t="s" s="1">
        <v>1721</v>
      </c>
      <c r="X60" t="s" s="1">
        <v>2300</v>
      </c>
      <c r="Y60" t="n" s="6">
        <v>46023.0</v>
      </c>
      <c r="Z60" t="n" s="6">
        <v>46387.0</v>
      </c>
      <c r="AA60" t="s" s="1">
        <v>2201</v>
      </c>
      <c r="AB60" t="s" s="1"/>
      <c r="AC60" t="s" s="1">
        <v>2952</v>
      </c>
      <c r="AD60" t="s" s="1">
        <v>2201</v>
      </c>
      <c r="AE60" t="s" s="1"/>
      <c r="AF60" t="s" s="1"/>
      <c r="AG60" t="s" s="1">
        <v>387</v>
      </c>
      <c r="AH60" t="s" s="1"/>
      <c r="AI60" t="s" s="1">
        <v>2081</v>
      </c>
      <c r="AJ60" t="s" s="1">
        <v>736</v>
      </c>
      <c r="AK60" t="s" s="1"/>
      <c r="AL60" t="s" s="1"/>
      <c r="AM60" t="s" s="1">
        <v>2008</v>
      </c>
      <c r="AN60" t="s" s="1"/>
      <c r="AO60" t="s" s="1">
        <v>1632</v>
      </c>
      <c r="AP60" t="s" s="1">
        <v>238</v>
      </c>
      <c r="AQ60" t="s" s="1">
        <v>702</v>
      </c>
      <c r="AR60" t="s" s="1">
        <v>3092</v>
      </c>
      <c r="AS60" t="s" s="1">
        <v>233</v>
      </c>
      <c r="AT60" t="s" s="1">
        <v>2052</v>
      </c>
      <c r="AU60" t="s" s="1">
        <v>1242</v>
      </c>
      <c r="AV60" t="s" s="1">
        <v>2389</v>
      </c>
      <c r="AW60" t="s" s="1">
        <v>206</v>
      </c>
      <c r="AX60" t="s" s="1">
        <v>233</v>
      </c>
    </row>
    <row r="61" spans="1:50">
      <c r="A61" t="n" s="4">
        <v>57</v>
      </c>
      <c r="B61" t="s" s="1">
        <v>992</v>
      </c>
      <c r="C61" s="2">
        <f>HYPERLINK("https://my.zakupivli.pro/remote/dispatcher/state_purchase_view/63801853")</f>
        <v/>
      </c>
      <c r="D61" t="s" s="1">
        <v>1678</v>
      </c>
      <c r="E61" t="s" s="1">
        <v>333</v>
      </c>
      <c r="F61" t="s" s="1">
        <v>2995</v>
      </c>
      <c r="G61" t="s" s="1">
        <v>1725</v>
      </c>
      <c r="H61" t="n" s="6">
        <v>45986.0</v>
      </c>
      <c r="I61" t="n" s="6">
        <v>45986.0</v>
      </c>
      <c r="J61" t="n" s="8">
        <v>0.7118402777777778</v>
      </c>
      <c r="K61" t="n" s="6">
        <v>45989.0</v>
      </c>
      <c r="L61" t="n" s="8">
        <v>0.041666666666666664</v>
      </c>
      <c r="M61" t="s" s="1">
        <v>2994</v>
      </c>
      <c r="N61" t="s" s="1">
        <v>1531</v>
      </c>
      <c r="O61" t="s" s="1">
        <v>1800</v>
      </c>
      <c r="P61" t="s" s="1">
        <v>641</v>
      </c>
      <c r="Q61" t="s" s="1">
        <v>3088</v>
      </c>
      <c r="R61" t="n" s="10">
        <v>612.0</v>
      </c>
      <c r="S61" t="s" s="1">
        <v>3019</v>
      </c>
      <c r="T61" t="n" s="1">
        <v>40000.0</v>
      </c>
      <c r="U61" t="s" s="1">
        <v>2010</v>
      </c>
      <c r="V61" t="s" s="1">
        <v>2201</v>
      </c>
      <c r="W61" t="s" s="1">
        <v>2209</v>
      </c>
      <c r="X61" t="s" s="1">
        <v>2637</v>
      </c>
      <c r="Y61" t="s" s="1"/>
      <c r="Z61" t="n" s="6">
        <v>46022.0</v>
      </c>
      <c r="AA61" t="s" s="1">
        <v>2201</v>
      </c>
      <c r="AB61" t="s" s="1"/>
      <c r="AC61" t="s" s="1">
        <v>2822</v>
      </c>
      <c r="AD61" t="s" s="1">
        <v>2013</v>
      </c>
      <c r="AE61" t="s" s="1"/>
      <c r="AF61" t="s" s="1"/>
      <c r="AG61" t="s" s="1"/>
      <c r="AH61" t="s" s="1"/>
      <c r="AI61" t="s" s="1">
        <v>1804</v>
      </c>
      <c r="AJ61" t="s" s="1"/>
      <c r="AK61" t="s" s="1"/>
      <c r="AL61" t="s" s="1"/>
      <c r="AM61" t="s" s="1">
        <v>1438</v>
      </c>
      <c r="AN61" t="s" s="1">
        <v>2908</v>
      </c>
      <c r="AO61" t="s" s="1">
        <v>1678</v>
      </c>
      <c r="AP61" t="s" s="1">
        <v>238</v>
      </c>
      <c r="AQ61" t="s" s="1"/>
      <c r="AR61" t="s" s="1">
        <v>2978</v>
      </c>
      <c r="AS61" t="s" s="1">
        <v>233</v>
      </c>
      <c r="AT61" t="s" s="1">
        <v>2968</v>
      </c>
      <c r="AU61" t="s" s="1">
        <v>1235</v>
      </c>
      <c r="AV61" t="s" s="1">
        <v>2561</v>
      </c>
      <c r="AW61" t="s" s="1">
        <v>141</v>
      </c>
      <c r="AX61" t="s" s="1">
        <v>233</v>
      </c>
    </row>
    <row r="62" spans="1:50">
      <c r="A62" t="n" s="4">
        <v>58</v>
      </c>
      <c r="B62" t="s" s="1">
        <v>991</v>
      </c>
      <c r="C62" s="2">
        <f>HYPERLINK("https://my.zakupivli.pro/remote/dispatcher/state_purchase_view/63800521")</f>
        <v/>
      </c>
      <c r="D62" t="s" s="1">
        <v>1632</v>
      </c>
      <c r="E62" t="s" s="1">
        <v>333</v>
      </c>
      <c r="F62" t="s" s="1">
        <v>2995</v>
      </c>
      <c r="G62" t="s" s="1">
        <v>1725</v>
      </c>
      <c r="H62" t="n" s="6">
        <v>45986.0</v>
      </c>
      <c r="I62" t="n" s="6">
        <v>45986.0</v>
      </c>
      <c r="J62" t="n" s="8">
        <v>0.6987847222222222</v>
      </c>
      <c r="K62" t="n" s="6">
        <v>45989.0</v>
      </c>
      <c r="L62" t="n" s="8">
        <v>0.0</v>
      </c>
      <c r="M62" t="s" s="1">
        <v>2994</v>
      </c>
      <c r="N62" t="s" s="1">
        <v>1531</v>
      </c>
      <c r="O62" t="s" s="1">
        <v>1535</v>
      </c>
      <c r="P62" t="s" s="1">
        <v>331</v>
      </c>
      <c r="Q62" t="s" s="1">
        <v>3088</v>
      </c>
      <c r="R62" t="n" s="10">
        <v>612.0</v>
      </c>
      <c r="S62" t="s" s="1">
        <v>3019</v>
      </c>
      <c r="T62" t="n" s="1">
        <v>75546.63</v>
      </c>
      <c r="U62" t="s" s="1">
        <v>2010</v>
      </c>
      <c r="V62" t="s" s="1">
        <v>2201</v>
      </c>
      <c r="W62" t="s" s="1"/>
      <c r="X62" t="s" s="1">
        <v>2244</v>
      </c>
      <c r="Y62" t="s" s="1"/>
      <c r="Z62" t="n" s="6">
        <v>46022.0</v>
      </c>
      <c r="AA62" t="s" s="1">
        <v>2201</v>
      </c>
      <c r="AB62" t="s" s="1"/>
      <c r="AC62" t="s" s="1">
        <v>2820</v>
      </c>
      <c r="AD62" t="s" s="1">
        <v>2013</v>
      </c>
      <c r="AE62" t="s" s="1"/>
      <c r="AF62" t="s" s="1"/>
      <c r="AG62" t="s" s="1"/>
      <c r="AH62" t="s" s="1"/>
      <c r="AI62" t="s" s="1">
        <v>1400</v>
      </c>
      <c r="AJ62" t="s" s="1"/>
      <c r="AK62" t="s" s="1"/>
      <c r="AL62" t="s" s="1"/>
      <c r="AM62" t="s" s="1">
        <v>2008</v>
      </c>
      <c r="AN62" t="s" s="1">
        <v>3146</v>
      </c>
      <c r="AO62" t="s" s="1">
        <v>1659</v>
      </c>
      <c r="AP62" t="s" s="1">
        <v>238</v>
      </c>
      <c r="AQ62" t="s" s="1"/>
      <c r="AR62" t="s" s="1">
        <v>233</v>
      </c>
      <c r="AS62" t="s" s="1">
        <v>233</v>
      </c>
      <c r="AT62" t="s" s="1">
        <v>2987</v>
      </c>
      <c r="AU62" t="s" s="1">
        <v>1345</v>
      </c>
      <c r="AV62" t="s" s="1">
        <v>2248</v>
      </c>
      <c r="AW62" t="s" s="1">
        <v>14</v>
      </c>
      <c r="AX62" t="s" s="1">
        <v>233</v>
      </c>
    </row>
    <row r="63" spans="1:50">
      <c r="A63" t="n" s="4">
        <v>59</v>
      </c>
      <c r="B63" t="s" s="1">
        <v>990</v>
      </c>
      <c r="C63" s="2">
        <f>HYPERLINK("https://my.zakupivli.pro/remote/dispatcher/state_purchase_lot_view/1853347")</f>
        <v/>
      </c>
      <c r="D63" t="s" s="1">
        <v>333</v>
      </c>
      <c r="E63" t="s" s="1">
        <v>333</v>
      </c>
      <c r="F63" t="s" s="1">
        <v>2995</v>
      </c>
      <c r="G63" t="s" s="1">
        <v>1526</v>
      </c>
      <c r="H63" t="n" s="6">
        <v>45986.0</v>
      </c>
      <c r="I63" t="n" s="6">
        <v>45986.0</v>
      </c>
      <c r="J63" t="n" s="8">
        <v>0.6962268518518518</v>
      </c>
      <c r="K63" t="n" s="6">
        <v>45994.0</v>
      </c>
      <c r="L63" t="n" s="8">
        <v>0.0</v>
      </c>
      <c r="M63" t="n" s="9">
        <v>45994.55771383102</v>
      </c>
      <c r="N63" t="s" s="1">
        <v>515</v>
      </c>
      <c r="O63" t="s" s="1">
        <v>1</v>
      </c>
      <c r="P63" t="s" s="1">
        <v>617</v>
      </c>
      <c r="Q63" t="n" s="10">
        <v>36000.0</v>
      </c>
      <c r="R63" t="n" s="10">
        <v>2040.0</v>
      </c>
      <c r="S63" t="s" s="1">
        <v>3018</v>
      </c>
      <c r="T63" t="n" s="1">
        <v>400000.0</v>
      </c>
      <c r="U63" t="n" s="10">
        <v>3600000.0</v>
      </c>
      <c r="V63" t="s" s="1">
        <v>2201</v>
      </c>
      <c r="W63" t="s" s="1">
        <v>1721</v>
      </c>
      <c r="X63" t="s" s="1">
        <v>2698</v>
      </c>
      <c r="Y63" t="n" s="6">
        <v>46023.0</v>
      </c>
      <c r="Z63" t="n" s="6">
        <v>46387.0</v>
      </c>
      <c r="AA63" t="s" s="1">
        <v>2201</v>
      </c>
      <c r="AB63" t="s" s="1"/>
      <c r="AC63" t="s" s="1">
        <v>2827</v>
      </c>
      <c r="AD63" t="s" s="1">
        <v>2013</v>
      </c>
      <c r="AE63" t="s" s="1"/>
      <c r="AF63" t="s" s="1">
        <v>3086</v>
      </c>
      <c r="AG63" t="s" s="1"/>
      <c r="AH63" t="s" s="1">
        <v>258</v>
      </c>
      <c r="AI63" t="s" s="1">
        <v>1804</v>
      </c>
      <c r="AJ63" t="s" s="1">
        <v>744</v>
      </c>
      <c r="AK63" t="s" s="1"/>
      <c r="AL63" t="s" s="1">
        <v>2086</v>
      </c>
      <c r="AM63" t="s" s="1">
        <v>2008</v>
      </c>
      <c r="AN63" t="s" s="1">
        <v>12</v>
      </c>
      <c r="AO63" t="s" s="1">
        <v>333</v>
      </c>
      <c r="AP63" t="s" s="1">
        <v>238</v>
      </c>
      <c r="AQ63" t="s" s="1">
        <v>1112</v>
      </c>
      <c r="AR63" t="s" s="1">
        <v>3098</v>
      </c>
      <c r="AS63" t="s" s="1">
        <v>233</v>
      </c>
      <c r="AT63" t="s" s="1">
        <v>1554</v>
      </c>
      <c r="AU63" t="s" s="1">
        <v>1335</v>
      </c>
      <c r="AV63" t="s" s="1">
        <v>2372</v>
      </c>
      <c r="AW63" t="s" s="1">
        <v>93</v>
      </c>
      <c r="AX63" t="s" s="1">
        <v>233</v>
      </c>
    </row>
    <row r="64" spans="1:50">
      <c r="A64" t="n" s="4">
        <v>60</v>
      </c>
      <c r="B64" t="s" s="1">
        <v>989</v>
      </c>
      <c r="C64" s="2">
        <f>HYPERLINK("https://my.zakupivli.pro/remote/dispatcher/state_purchase_view/63800008")</f>
        <v/>
      </c>
      <c r="D64" t="s" s="1">
        <v>1678</v>
      </c>
      <c r="E64" t="s" s="1">
        <v>333</v>
      </c>
      <c r="F64" t="s" s="1">
        <v>2995</v>
      </c>
      <c r="G64" t="s" s="1">
        <v>1725</v>
      </c>
      <c r="H64" t="n" s="6">
        <v>45986.0</v>
      </c>
      <c r="I64" t="n" s="6">
        <v>45986.0</v>
      </c>
      <c r="J64" t="n" s="8">
        <v>0.6937615740740741</v>
      </c>
      <c r="K64" t="n" s="6">
        <v>45989.0</v>
      </c>
      <c r="L64" t="n" s="8">
        <v>0.0</v>
      </c>
      <c r="M64" t="s" s="1">
        <v>2994</v>
      </c>
      <c r="N64" t="s" s="1">
        <v>1531</v>
      </c>
      <c r="O64" t="s" s="1">
        <v>1783</v>
      </c>
      <c r="P64" t="s" s="1">
        <v>509</v>
      </c>
      <c r="Q64" t="s" s="1">
        <v>3088</v>
      </c>
      <c r="R64" t="n" s="10">
        <v>142.8</v>
      </c>
      <c r="S64" t="s" s="1">
        <v>3019</v>
      </c>
      <c r="T64" t="n" s="1">
        <v>3500.0</v>
      </c>
      <c r="U64" t="s" s="1">
        <v>2010</v>
      </c>
      <c r="V64" t="s" s="1">
        <v>2201</v>
      </c>
      <c r="W64" t="s" s="1">
        <v>1545</v>
      </c>
      <c r="X64" t="s" s="1">
        <v>2274</v>
      </c>
      <c r="Y64" t="s" s="1"/>
      <c r="Z64" t="n" s="6">
        <v>46022.0</v>
      </c>
      <c r="AA64" t="s" s="1">
        <v>2201</v>
      </c>
      <c r="AB64" t="s" s="1"/>
      <c r="AC64" t="s" s="1">
        <v>2927</v>
      </c>
      <c r="AD64" t="s" s="1">
        <v>2013</v>
      </c>
      <c r="AE64" t="s" s="1"/>
      <c r="AF64" t="s" s="1"/>
      <c r="AG64" t="s" s="1"/>
      <c r="AH64" t="s" s="1"/>
      <c r="AI64" t="s" s="1">
        <v>1400</v>
      </c>
      <c r="AJ64" t="s" s="1"/>
      <c r="AK64" t="s" s="1"/>
      <c r="AL64" t="s" s="1"/>
      <c r="AM64" t="s" s="1">
        <v>1438</v>
      </c>
      <c r="AN64" t="s" s="1">
        <v>342</v>
      </c>
      <c r="AO64" t="s" s="1">
        <v>1704</v>
      </c>
      <c r="AP64" t="s" s="1">
        <v>238</v>
      </c>
      <c r="AQ64" t="s" s="1"/>
      <c r="AR64" t="s" s="1">
        <v>1546</v>
      </c>
      <c r="AS64" t="s" s="1">
        <v>233</v>
      </c>
      <c r="AT64" t="s" s="1">
        <v>2055</v>
      </c>
      <c r="AU64" t="s" s="1">
        <v>1126</v>
      </c>
      <c r="AV64" t="s" s="1">
        <v>2323</v>
      </c>
      <c r="AW64" t="s" s="1">
        <v>35</v>
      </c>
      <c r="AX64" t="s" s="1">
        <v>233</v>
      </c>
    </row>
    <row r="65" spans="1:50">
      <c r="A65" t="n" s="4">
        <v>61</v>
      </c>
      <c r="B65" t="s" s="1">
        <v>988</v>
      </c>
      <c r="C65" s="2">
        <f>HYPERLINK("https://my.zakupivli.pro/remote/dispatcher/state_purchase_view/63799639")</f>
        <v/>
      </c>
      <c r="D65" t="s" s="1">
        <v>1632</v>
      </c>
      <c r="E65" t="s" s="1">
        <v>333</v>
      </c>
      <c r="F65" t="s" s="1">
        <v>2995</v>
      </c>
      <c r="G65" t="s" s="1">
        <v>1725</v>
      </c>
      <c r="H65" t="n" s="6">
        <v>45986.0</v>
      </c>
      <c r="I65" t="n" s="6">
        <v>45986.0</v>
      </c>
      <c r="J65" t="n" s="8">
        <v>0.6913425925925926</v>
      </c>
      <c r="K65" t="n" s="6">
        <v>45989.0</v>
      </c>
      <c r="L65" t="n" s="8">
        <v>0.0</v>
      </c>
      <c r="M65" t="s" s="1">
        <v>2994</v>
      </c>
      <c r="N65" t="s" s="1">
        <v>1531</v>
      </c>
      <c r="O65" t="s" s="1">
        <v>1880</v>
      </c>
      <c r="P65" t="s" s="1">
        <v>452</v>
      </c>
      <c r="Q65" t="s" s="1">
        <v>3088</v>
      </c>
      <c r="R65" t="n" s="10">
        <v>142.8</v>
      </c>
      <c r="S65" t="s" s="1">
        <v>3019</v>
      </c>
      <c r="T65" t="n" s="1">
        <v>2736.0</v>
      </c>
      <c r="U65" t="s" s="1">
        <v>2010</v>
      </c>
      <c r="V65" t="s" s="1">
        <v>2201</v>
      </c>
      <c r="W65" t="s" s="1">
        <v>2099</v>
      </c>
      <c r="X65" t="s" s="1">
        <v>2772</v>
      </c>
      <c r="Y65" t="s" s="1"/>
      <c r="Z65" t="n" s="6">
        <v>46022.0</v>
      </c>
      <c r="AA65" t="s" s="1">
        <v>2013</v>
      </c>
      <c r="AB65" t="s" s="1">
        <v>610</v>
      </c>
      <c r="AC65" t="s" s="1">
        <v>2899</v>
      </c>
      <c r="AD65" t="s" s="1">
        <v>2201</v>
      </c>
      <c r="AE65" t="s" s="1"/>
      <c r="AF65" t="s" s="1"/>
      <c r="AG65" t="s" s="1"/>
      <c r="AH65" t="s" s="1"/>
      <c r="AI65" t="s" s="1">
        <v>1980</v>
      </c>
      <c r="AJ65" t="s" s="1"/>
      <c r="AK65" t="s" s="1"/>
      <c r="AL65" t="s" s="1">
        <v>1410</v>
      </c>
      <c r="AM65" t="s" s="1">
        <v>2008</v>
      </c>
      <c r="AN65" t="s" s="1"/>
      <c r="AO65" t="s" s="1">
        <v>1632</v>
      </c>
      <c r="AP65" t="s" s="1">
        <v>238</v>
      </c>
      <c r="AQ65" t="s" s="1"/>
      <c r="AR65" t="s" s="1">
        <v>3037</v>
      </c>
      <c r="AS65" t="s" s="1">
        <v>233</v>
      </c>
      <c r="AT65" t="s" s="1">
        <v>2215</v>
      </c>
      <c r="AU65" t="s" s="1">
        <v>1193</v>
      </c>
      <c r="AV65" t="s" s="1">
        <v>2519</v>
      </c>
      <c r="AW65" t="s" s="1">
        <v>147</v>
      </c>
      <c r="AX65" t="s" s="1">
        <v>233</v>
      </c>
    </row>
    <row r="66" spans="1:50">
      <c r="A66" t="n" s="4">
        <v>62</v>
      </c>
      <c r="B66" t="s" s="1">
        <v>987</v>
      </c>
      <c r="C66" s="2">
        <f>HYPERLINK("https://my.zakupivli.pro/remote/dispatcher/state_purchase_lot_view/1853305")</f>
        <v/>
      </c>
      <c r="D66" t="s" s="1">
        <v>1632</v>
      </c>
      <c r="E66" t="s" s="1">
        <v>333</v>
      </c>
      <c r="F66" t="s" s="1">
        <v>2995</v>
      </c>
      <c r="G66" t="s" s="1">
        <v>1526</v>
      </c>
      <c r="H66" t="n" s="6">
        <v>45986.0</v>
      </c>
      <c r="I66" t="n" s="6">
        <v>45986.0</v>
      </c>
      <c r="J66" t="n" s="8">
        <v>0.689224537037037</v>
      </c>
      <c r="K66" t="n" s="6">
        <v>45994.0</v>
      </c>
      <c r="L66" t="n" s="8">
        <v>0.08333333333333333</v>
      </c>
      <c r="M66" t="n" s="9">
        <v>45995.49582962963</v>
      </c>
      <c r="N66" t="s" s="1">
        <v>1531</v>
      </c>
      <c r="O66" t="s" s="1">
        <v>2198</v>
      </c>
      <c r="P66" t="s" s="1">
        <v>474</v>
      </c>
      <c r="Q66" t="n" s="10">
        <v>1012.0</v>
      </c>
      <c r="R66" t="n" s="10">
        <v>612.0</v>
      </c>
      <c r="S66" t="s" s="1">
        <v>3019</v>
      </c>
      <c r="T66" t="n" s="1">
        <v>23000.0</v>
      </c>
      <c r="U66" t="n" s="10">
        <v>202400.0</v>
      </c>
      <c r="V66" t="s" s="1">
        <v>2201</v>
      </c>
      <c r="W66" t="s" s="1">
        <v>1721</v>
      </c>
      <c r="X66" t="s" s="1">
        <v>2612</v>
      </c>
      <c r="Y66" t="s" s="1"/>
      <c r="Z66" t="n" s="6">
        <v>46387.0</v>
      </c>
      <c r="AA66" t="s" s="1">
        <v>2201</v>
      </c>
      <c r="AB66" t="s" s="1"/>
      <c r="AC66" t="s" s="1">
        <v>2871</v>
      </c>
      <c r="AD66" t="s" s="1">
        <v>2013</v>
      </c>
      <c r="AE66" t="s" s="1"/>
      <c r="AF66" t="s" s="1"/>
      <c r="AG66" t="s" s="1"/>
      <c r="AH66" t="s" s="1"/>
      <c r="AI66" t="s" s="1">
        <v>1804</v>
      </c>
      <c r="AJ66" t="s" s="1"/>
      <c r="AK66" t="s" s="1"/>
      <c r="AL66" t="s" s="1">
        <v>2086</v>
      </c>
      <c r="AM66" t="s" s="1">
        <v>2008</v>
      </c>
      <c r="AN66" t="s" s="1">
        <v>12</v>
      </c>
      <c r="AO66" t="s" s="1">
        <v>1632</v>
      </c>
      <c r="AP66" t="s" s="1">
        <v>238</v>
      </c>
      <c r="AQ66" t="s" s="1">
        <v>495</v>
      </c>
      <c r="AR66" t="s" s="1">
        <v>3124</v>
      </c>
      <c r="AS66" t="s" s="1">
        <v>233</v>
      </c>
      <c r="AT66" t="s" s="1">
        <v>1561</v>
      </c>
      <c r="AU66" t="s" s="1">
        <v>1309</v>
      </c>
      <c r="AV66" t="s" s="1">
        <v>2383</v>
      </c>
      <c r="AW66" t="s" s="1">
        <v>113</v>
      </c>
      <c r="AX66" t="s" s="1">
        <v>233</v>
      </c>
    </row>
    <row r="67" spans="1:50">
      <c r="A67" t="n" s="4">
        <v>63</v>
      </c>
      <c r="B67" t="s" s="1">
        <v>986</v>
      </c>
      <c r="C67" s="2">
        <f>HYPERLINK("https://my.zakupivli.pro/remote/dispatcher/state_purchase_view/63799434")</f>
        <v/>
      </c>
      <c r="D67" t="s" s="1">
        <v>1632</v>
      </c>
      <c r="E67" t="s" s="1">
        <v>333</v>
      </c>
      <c r="F67" t="s" s="1">
        <v>2995</v>
      </c>
      <c r="G67" t="s" s="1">
        <v>1725</v>
      </c>
      <c r="H67" t="n" s="6">
        <v>45986.0</v>
      </c>
      <c r="I67" t="n" s="6">
        <v>45986.0</v>
      </c>
      <c r="J67" t="n" s="8">
        <v>0.6888888888888889</v>
      </c>
      <c r="K67" t="n" s="6">
        <v>45989.0</v>
      </c>
      <c r="L67" t="n" s="8">
        <v>0.6854166666666667</v>
      </c>
      <c r="M67" t="s" s="1">
        <v>2994</v>
      </c>
      <c r="N67" t="s" s="1">
        <v>1531</v>
      </c>
      <c r="O67" t="s" s="1">
        <v>1764</v>
      </c>
      <c r="P67" t="s" s="1">
        <v>620</v>
      </c>
      <c r="Q67" t="s" s="1">
        <v>3088</v>
      </c>
      <c r="R67" t="n" s="10">
        <v>408.0</v>
      </c>
      <c r="S67" t="s" s="1">
        <v>3019</v>
      </c>
      <c r="T67" t="n" s="1">
        <v>5000.0</v>
      </c>
      <c r="U67" t="s" s="1">
        <v>2010</v>
      </c>
      <c r="V67" t="s" s="1">
        <v>2201</v>
      </c>
      <c r="W67" t="s" s="1">
        <v>2209</v>
      </c>
      <c r="X67" t="s" s="1">
        <v>2647</v>
      </c>
      <c r="Y67" t="n" s="6">
        <v>45992.0</v>
      </c>
      <c r="Z67" t="n" s="6">
        <v>46022.0</v>
      </c>
      <c r="AA67" t="s" s="1">
        <v>2201</v>
      </c>
      <c r="AB67" t="s" s="1"/>
      <c r="AC67" t="s" s="1"/>
      <c r="AD67" t="s" s="1">
        <v>2013</v>
      </c>
      <c r="AE67" t="s" s="1"/>
      <c r="AF67" t="s" s="1"/>
      <c r="AG67" t="s" s="1"/>
      <c r="AH67" t="s" s="1">
        <v>2234</v>
      </c>
      <c r="AI67" t="s" s="1">
        <v>1804</v>
      </c>
      <c r="AJ67" t="s" s="1"/>
      <c r="AK67" t="s" s="1"/>
      <c r="AL67" t="s" s="1"/>
      <c r="AM67" t="s" s="1">
        <v>2008</v>
      </c>
      <c r="AN67" t="s" s="1"/>
      <c r="AO67" t="s" s="1">
        <v>1632</v>
      </c>
      <c r="AP67" t="s" s="1">
        <v>238</v>
      </c>
      <c r="AQ67" t="s" s="1"/>
      <c r="AR67" t="s" s="1">
        <v>2979</v>
      </c>
      <c r="AS67" t="s" s="1">
        <v>233</v>
      </c>
      <c r="AT67" t="s" s="1">
        <v>1499</v>
      </c>
      <c r="AU67" t="s" s="1">
        <v>1179</v>
      </c>
      <c r="AV67" t="s" s="1">
        <v>2562</v>
      </c>
      <c r="AW67" t="s" s="1">
        <v>198</v>
      </c>
      <c r="AX67" t="s" s="1">
        <v>233</v>
      </c>
    </row>
    <row r="68" spans="1:50">
      <c r="A68" t="n" s="4">
        <v>64</v>
      </c>
      <c r="B68" t="s" s="1">
        <v>985</v>
      </c>
      <c r="C68" s="2">
        <f>HYPERLINK("https://my.zakupivli.pro/remote/dispatcher/state_purchase_view/63799357")</f>
        <v/>
      </c>
      <c r="D68" t="s" s="1">
        <v>1678</v>
      </c>
      <c r="E68" t="s" s="1">
        <v>333</v>
      </c>
      <c r="F68" t="s" s="1">
        <v>2995</v>
      </c>
      <c r="G68" t="s" s="1">
        <v>1725</v>
      </c>
      <c r="H68" t="n" s="6">
        <v>45986.0</v>
      </c>
      <c r="I68" t="n" s="6">
        <v>45986.0</v>
      </c>
      <c r="J68" t="n" s="8">
        <v>0.6873611111111111</v>
      </c>
      <c r="K68" t="n" s="6">
        <v>45989.0</v>
      </c>
      <c r="L68" t="n" s="8">
        <v>0.3333333333333333</v>
      </c>
      <c r="M68" t="s" s="1">
        <v>2994</v>
      </c>
      <c r="N68" t="s" s="1">
        <v>1531</v>
      </c>
      <c r="O68" t="s" s="1">
        <v>2129</v>
      </c>
      <c r="P68" t="s" s="1">
        <v>410</v>
      </c>
      <c r="Q68" t="s" s="1">
        <v>3088</v>
      </c>
      <c r="R68" t="n" s="10">
        <v>142.8</v>
      </c>
      <c r="S68" t="s" s="1">
        <v>3019</v>
      </c>
      <c r="T68" t="n" s="1">
        <v>4021.0</v>
      </c>
      <c r="U68" t="s" s="1">
        <v>2010</v>
      </c>
      <c r="V68" t="s" s="1">
        <v>2201</v>
      </c>
      <c r="W68" t="s" s="1">
        <v>1923</v>
      </c>
      <c r="X68" t="s" s="1">
        <v>2686</v>
      </c>
      <c r="Y68" t="s" s="1"/>
      <c r="Z68" t="n" s="6">
        <v>46022.0</v>
      </c>
      <c r="AA68" t="s" s="1">
        <v>2201</v>
      </c>
      <c r="AB68" t="s" s="1"/>
      <c r="AC68" t="s" s="1"/>
      <c r="AD68" t="s" s="1">
        <v>2013</v>
      </c>
      <c r="AE68" t="s" s="1"/>
      <c r="AF68" t="s" s="1"/>
      <c r="AG68" t="s" s="1"/>
      <c r="AH68" t="s" s="1">
        <v>2103</v>
      </c>
      <c r="AI68" t="s" s="1">
        <v>1804</v>
      </c>
      <c r="AJ68" t="s" s="1"/>
      <c r="AK68" t="s" s="1"/>
      <c r="AL68" t="s" s="1"/>
      <c r="AM68" t="s" s="1">
        <v>1438</v>
      </c>
      <c r="AN68" t="s" s="1">
        <v>493</v>
      </c>
      <c r="AO68" t="s" s="1">
        <v>1678</v>
      </c>
      <c r="AP68" t="s" s="1">
        <v>238</v>
      </c>
      <c r="AQ68" t="s" s="1"/>
      <c r="AR68" t="s" s="1">
        <v>2984</v>
      </c>
      <c r="AS68" t="s" s="1">
        <v>233</v>
      </c>
      <c r="AT68" t="s" s="1">
        <v>2214</v>
      </c>
      <c r="AU68" t="s" s="1">
        <v>1303</v>
      </c>
      <c r="AV68" t="s" s="1">
        <v>2443</v>
      </c>
      <c r="AW68" t="s" s="1">
        <v>139</v>
      </c>
      <c r="AX68" t="s" s="1">
        <v>233</v>
      </c>
    </row>
    <row r="69" spans="1:50">
      <c r="A69" t="n" s="4">
        <v>65</v>
      </c>
      <c r="B69" t="s" s="1">
        <v>984</v>
      </c>
      <c r="C69" s="2">
        <f>HYPERLINK("https://my.zakupivli.pro/remote/dispatcher/state_purchase_view/63799335")</f>
        <v/>
      </c>
      <c r="D69" t="s" s="1">
        <v>1632</v>
      </c>
      <c r="E69" t="s" s="1">
        <v>333</v>
      </c>
      <c r="F69" t="s" s="1">
        <v>2995</v>
      </c>
      <c r="G69" t="s" s="1">
        <v>1725</v>
      </c>
      <c r="H69" t="n" s="6">
        <v>45986.0</v>
      </c>
      <c r="I69" t="n" s="6">
        <v>45986.0</v>
      </c>
      <c r="J69" t="n" s="8">
        <v>0.6865972222222222</v>
      </c>
      <c r="K69" t="n" s="6">
        <v>45989.0</v>
      </c>
      <c r="L69" t="n" s="8">
        <v>0.7083333333333334</v>
      </c>
      <c r="M69" t="s" s="1">
        <v>2994</v>
      </c>
      <c r="N69" t="s" s="1">
        <v>1531</v>
      </c>
      <c r="O69" t="s" s="1">
        <v>1533</v>
      </c>
      <c r="P69" t="s" s="1">
        <v>361</v>
      </c>
      <c r="Q69" t="s" s="1">
        <v>3088</v>
      </c>
      <c r="R69" t="n" s="10">
        <v>2040.0</v>
      </c>
      <c r="S69" t="s" s="1">
        <v>3019</v>
      </c>
      <c r="T69" t="n" s="1">
        <v>155000.0</v>
      </c>
      <c r="U69" t="s" s="1">
        <v>2010</v>
      </c>
      <c r="V69" t="s" s="1">
        <v>2201</v>
      </c>
      <c r="W69" t="s" s="1">
        <v>1721</v>
      </c>
      <c r="X69" t="s" s="1">
        <v>2757</v>
      </c>
      <c r="Y69" t="n" s="6">
        <v>45992.0</v>
      </c>
      <c r="Z69" t="n" s="6">
        <v>46022.0</v>
      </c>
      <c r="AA69" t="s" s="1">
        <v>2201</v>
      </c>
      <c r="AB69" t="s" s="1"/>
      <c r="AC69" t="s" s="1">
        <v>2914</v>
      </c>
      <c r="AD69" t="s" s="1">
        <v>2201</v>
      </c>
      <c r="AE69" t="s" s="1"/>
      <c r="AF69" t="s" s="1"/>
      <c r="AG69" t="s" s="1"/>
      <c r="AH69" t="s" s="1"/>
      <c r="AI69" t="s" s="1">
        <v>1980</v>
      </c>
      <c r="AJ69" t="s" s="1"/>
      <c r="AK69" t="s" s="1"/>
      <c r="AL69" t="s" s="1"/>
      <c r="AM69" t="s" s="1">
        <v>2008</v>
      </c>
      <c r="AN69" t="s" s="1"/>
      <c r="AO69" t="s" s="1">
        <v>1632</v>
      </c>
      <c r="AP69" t="s" s="1">
        <v>238</v>
      </c>
      <c r="AQ69" t="s" s="1"/>
      <c r="AR69" t="s" s="1">
        <v>2976</v>
      </c>
      <c r="AS69" t="s" s="1">
        <v>233</v>
      </c>
      <c r="AT69" t="s" s="1">
        <v>1956</v>
      </c>
      <c r="AU69" t="s" s="1">
        <v>1100</v>
      </c>
      <c r="AV69" t="s" s="1">
        <v>2364</v>
      </c>
      <c r="AW69" t="s" s="1">
        <v>546</v>
      </c>
      <c r="AX69" t="s" s="1">
        <v>233</v>
      </c>
    </row>
    <row r="70" spans="1:50">
      <c r="A70" t="n" s="4">
        <v>66</v>
      </c>
      <c r="B70" t="s" s="1">
        <v>983</v>
      </c>
      <c r="C70" s="2">
        <f>HYPERLINK("https://my.zakupivli.pro/remote/dispatcher/state_purchase_view/63799249")</f>
        <v/>
      </c>
      <c r="D70" t="s" s="1">
        <v>1632</v>
      </c>
      <c r="E70" t="s" s="1">
        <v>333</v>
      </c>
      <c r="F70" t="s" s="1">
        <v>2995</v>
      </c>
      <c r="G70" t="s" s="1">
        <v>1725</v>
      </c>
      <c r="H70" t="n" s="6">
        <v>45986.0</v>
      </c>
      <c r="I70" t="n" s="6">
        <v>45986.0</v>
      </c>
      <c r="J70" t="n" s="8">
        <v>0.6863773148148148</v>
      </c>
      <c r="K70" t="n" s="6">
        <v>45989.0</v>
      </c>
      <c r="L70" t="n" s="8">
        <v>0.2916666666666667</v>
      </c>
      <c r="M70" t="s" s="1">
        <v>2994</v>
      </c>
      <c r="N70" t="s" s="1">
        <v>1531</v>
      </c>
      <c r="O70" t="s" s="1">
        <v>684</v>
      </c>
      <c r="P70" t="s" s="1">
        <v>589</v>
      </c>
      <c r="Q70" t="s" s="1">
        <v>3088</v>
      </c>
      <c r="R70" t="n" s="10">
        <v>408.0</v>
      </c>
      <c r="S70" t="s" s="1">
        <v>3019</v>
      </c>
      <c r="T70" t="n" s="1">
        <v>10000.0</v>
      </c>
      <c r="U70" t="s" s="1">
        <v>2010</v>
      </c>
      <c r="V70" t="s" s="1">
        <v>2201</v>
      </c>
      <c r="W70" t="s" s="1">
        <v>1545</v>
      </c>
      <c r="X70" t="s" s="1">
        <v>2244</v>
      </c>
      <c r="Y70" t="n" s="6">
        <v>45992.0</v>
      </c>
      <c r="Z70" t="n" s="6">
        <v>46022.0</v>
      </c>
      <c r="AA70" t="s" s="1">
        <v>2201</v>
      </c>
      <c r="AB70" t="s" s="1"/>
      <c r="AC70" t="s" s="1">
        <v>2957</v>
      </c>
      <c r="AD70" t="s" s="1">
        <v>2201</v>
      </c>
      <c r="AE70" t="s" s="1"/>
      <c r="AF70" t="s" s="1"/>
      <c r="AG70" t="s" s="1"/>
      <c r="AH70" t="s" s="1"/>
      <c r="AI70" t="s" s="1">
        <v>1980</v>
      </c>
      <c r="AJ70" t="s" s="1"/>
      <c r="AK70" t="s" s="1"/>
      <c r="AL70" t="s" s="1">
        <v>1402</v>
      </c>
      <c r="AM70" t="s" s="1">
        <v>2008</v>
      </c>
      <c r="AN70" t="s" s="1"/>
      <c r="AO70" t="s" s="1">
        <v>1632</v>
      </c>
      <c r="AP70" t="s" s="1">
        <v>238</v>
      </c>
      <c r="AQ70" t="s" s="1"/>
      <c r="AR70" t="s" s="1">
        <v>1710</v>
      </c>
      <c r="AS70" t="s" s="1">
        <v>233</v>
      </c>
      <c r="AT70" t="s" s="1">
        <v>2035</v>
      </c>
      <c r="AU70" t="s" s="1">
        <v>1136</v>
      </c>
      <c r="AV70" t="s" s="1">
        <v>2321</v>
      </c>
      <c r="AW70" t="s" s="1">
        <v>106</v>
      </c>
      <c r="AX70" t="s" s="1">
        <v>233</v>
      </c>
    </row>
    <row r="71" spans="1:50">
      <c r="A71" t="n" s="4">
        <v>67</v>
      </c>
      <c r="B71" t="s" s="1">
        <v>982</v>
      </c>
      <c r="C71" s="2">
        <f>HYPERLINK("https://my.zakupivli.pro/remote/dispatcher/state_purchase_view/63798917")</f>
        <v/>
      </c>
      <c r="D71" t="s" s="1">
        <v>1678</v>
      </c>
      <c r="E71" t="s" s="1">
        <v>333</v>
      </c>
      <c r="F71" t="s" s="1">
        <v>2995</v>
      </c>
      <c r="G71" t="s" s="1">
        <v>1725</v>
      </c>
      <c r="H71" t="n" s="6">
        <v>45986.0</v>
      </c>
      <c r="I71" t="n" s="6">
        <v>45986.0</v>
      </c>
      <c r="J71" t="n" s="8">
        <v>0.6834953703703703</v>
      </c>
      <c r="K71" t="n" s="6">
        <v>45989.0</v>
      </c>
      <c r="L71" t="n" s="8">
        <v>0.0</v>
      </c>
      <c r="M71" t="s" s="1">
        <v>2994</v>
      </c>
      <c r="N71" t="s" s="1">
        <v>1531</v>
      </c>
      <c r="O71" t="s" s="1">
        <v>1761</v>
      </c>
      <c r="P71" t="s" s="1">
        <v>591</v>
      </c>
      <c r="Q71" t="s" s="1">
        <v>3088</v>
      </c>
      <c r="R71" t="n" s="10">
        <v>612.0</v>
      </c>
      <c r="S71" t="s" s="1">
        <v>3019</v>
      </c>
      <c r="T71" t="n" s="1">
        <v>40000.0</v>
      </c>
      <c r="U71" t="s" s="1">
        <v>2010</v>
      </c>
      <c r="V71" t="s" s="1">
        <v>2201</v>
      </c>
      <c r="W71" t="s" s="1">
        <v>2802</v>
      </c>
      <c r="X71" t="s" s="1">
        <v>2737</v>
      </c>
      <c r="Y71" t="s" s="1"/>
      <c r="Z71" t="n" s="6">
        <v>46022.0</v>
      </c>
      <c r="AA71" t="s" s="1"/>
      <c r="AB71" t="s" s="1"/>
      <c r="AC71" t="s" s="1"/>
      <c r="AD71" t="s" s="1"/>
      <c r="AE71" t="s" s="1"/>
      <c r="AF71" t="s" s="1"/>
      <c r="AG71" t="s" s="1"/>
      <c r="AH71" t="s" s="1"/>
      <c r="AI71" t="s" s="1"/>
      <c r="AJ71" t="s" s="1"/>
      <c r="AK71" t="s" s="1"/>
      <c r="AL71" t="s" s="1"/>
      <c r="AM71" t="s" s="1"/>
      <c r="AN71" t="s" s="1"/>
      <c r="AO71" t="s" s="1">
        <v>1676</v>
      </c>
      <c r="AP71" t="s" s="1">
        <v>238</v>
      </c>
      <c r="AQ71" t="s" s="1"/>
      <c r="AR71" t="s" s="1">
        <v>3083</v>
      </c>
      <c r="AS71" t="s" s="1">
        <v>233</v>
      </c>
      <c r="AT71" t="s" s="1">
        <v>1914</v>
      </c>
      <c r="AU71" t="s" s="1">
        <v>1172</v>
      </c>
      <c r="AV71" t="s" s="1">
        <v>2566</v>
      </c>
      <c r="AW71" t="s" s="1">
        <v>86</v>
      </c>
      <c r="AX71" t="s" s="1">
        <v>233</v>
      </c>
    </row>
    <row r="72" spans="1:50">
      <c r="A72" t="n" s="4">
        <v>68</v>
      </c>
      <c r="B72" t="s" s="1">
        <v>981</v>
      </c>
      <c r="C72" s="2">
        <f>HYPERLINK("https://my.zakupivli.pro/remote/dispatcher/state_purchase_view/63798956")</f>
        <v/>
      </c>
      <c r="D72" t="s" s="1">
        <v>1691</v>
      </c>
      <c r="E72" t="s" s="1">
        <v>333</v>
      </c>
      <c r="F72" t="s" s="1">
        <v>2995</v>
      </c>
      <c r="G72" t="s" s="1">
        <v>1725</v>
      </c>
      <c r="H72" t="n" s="6">
        <v>45986.0</v>
      </c>
      <c r="I72" t="n" s="6">
        <v>45986.0</v>
      </c>
      <c r="J72" t="n" s="8">
        <v>0.6830439814814815</v>
      </c>
      <c r="K72" t="n" s="6">
        <v>45989.0</v>
      </c>
      <c r="L72" t="n" s="8">
        <v>0.0</v>
      </c>
      <c r="M72" t="s" s="1">
        <v>2994</v>
      </c>
      <c r="N72" t="s" s="1">
        <v>1531</v>
      </c>
      <c r="O72" t="s" s="1">
        <v>1830</v>
      </c>
      <c r="P72" t="s" s="1">
        <v>669</v>
      </c>
      <c r="Q72" t="s" s="1">
        <v>3088</v>
      </c>
      <c r="R72" t="n" s="10">
        <v>142.8</v>
      </c>
      <c r="S72" t="s" s="1">
        <v>3019</v>
      </c>
      <c r="T72" t="n" s="1">
        <v>3100.0</v>
      </c>
      <c r="U72" t="s" s="1">
        <v>2010</v>
      </c>
      <c r="V72" t="s" s="1">
        <v>2201</v>
      </c>
      <c r="W72" t="s" s="1">
        <v>1495</v>
      </c>
      <c r="X72" t="s" s="1">
        <v>2714</v>
      </c>
      <c r="Y72" t="s" s="1"/>
      <c r="Z72" t="n" s="6">
        <v>46022.0</v>
      </c>
      <c r="AA72" t="s" s="1"/>
      <c r="AB72" t="s" s="1"/>
      <c r="AC72" t="s" s="1"/>
      <c r="AD72" t="s" s="1"/>
      <c r="AE72" t="s" s="1"/>
      <c r="AF72" t="s" s="1"/>
      <c r="AG72" t="s" s="1"/>
      <c r="AH72" t="s" s="1"/>
      <c r="AI72" t="s" s="1"/>
      <c r="AJ72" t="s" s="1"/>
      <c r="AK72" t="s" s="1"/>
      <c r="AL72" t="s" s="1"/>
      <c r="AM72" t="s" s="1"/>
      <c r="AN72" t="s" s="1"/>
      <c r="AO72" t="s" s="1">
        <v>1663</v>
      </c>
      <c r="AP72" t="s" s="1">
        <v>238</v>
      </c>
      <c r="AQ72" t="s" s="1"/>
      <c r="AR72" t="s" s="1">
        <v>1814</v>
      </c>
      <c r="AS72" t="s" s="1">
        <v>233</v>
      </c>
      <c r="AT72" t="s" s="1">
        <v>1968</v>
      </c>
      <c r="AU72" t="s" s="1">
        <v>1171</v>
      </c>
      <c r="AV72" t="s" s="1">
        <v>2290</v>
      </c>
      <c r="AW72" t="s" s="1">
        <v>327</v>
      </c>
      <c r="AX72" t="s" s="1">
        <v>233</v>
      </c>
    </row>
    <row r="73" spans="1:50">
      <c r="A73" t="n" s="4">
        <v>69</v>
      </c>
      <c r="B73" t="s" s="1">
        <v>980</v>
      </c>
      <c r="C73" s="2">
        <f>HYPERLINK("https://my.zakupivli.pro/remote/dispatcher/state_purchase_view/63798728")</f>
        <v/>
      </c>
      <c r="D73" t="s" s="1">
        <v>1678</v>
      </c>
      <c r="E73" t="s" s="1">
        <v>333</v>
      </c>
      <c r="F73" t="s" s="1">
        <v>2995</v>
      </c>
      <c r="G73" t="s" s="1">
        <v>1725</v>
      </c>
      <c r="H73" t="n" s="6">
        <v>45986.0</v>
      </c>
      <c r="I73" t="n" s="6">
        <v>45986.0</v>
      </c>
      <c r="J73" t="n" s="8">
        <v>0.6814930555555555</v>
      </c>
      <c r="K73" t="n" s="6">
        <v>45989.0</v>
      </c>
      <c r="L73" t="n" s="8">
        <v>0.7083333333333334</v>
      </c>
      <c r="M73" t="s" s="1">
        <v>2994</v>
      </c>
      <c r="N73" t="s" s="1">
        <v>1531</v>
      </c>
      <c r="O73" t="s" s="1">
        <v>1793</v>
      </c>
      <c r="P73" t="s" s="1">
        <v>357</v>
      </c>
      <c r="Q73" t="s" s="1">
        <v>3088</v>
      </c>
      <c r="R73" t="n" s="10">
        <v>612.0</v>
      </c>
      <c r="S73" t="s" s="1">
        <v>3019</v>
      </c>
      <c r="T73" t="n" s="1">
        <v>50000.0</v>
      </c>
      <c r="U73" t="s" s="1">
        <v>2010</v>
      </c>
      <c r="V73" t="s" s="1">
        <v>2201</v>
      </c>
      <c r="W73" t="s" s="1">
        <v>2802</v>
      </c>
      <c r="X73" t="s" s="1">
        <v>2278</v>
      </c>
      <c r="Y73" t="n" s="6">
        <v>46023.0</v>
      </c>
      <c r="Z73" t="n" s="6">
        <v>46387.0</v>
      </c>
      <c r="AA73" t="s" s="1">
        <v>2201</v>
      </c>
      <c r="AB73" t="s" s="1"/>
      <c r="AC73" t="s" s="1">
        <v>2872</v>
      </c>
      <c r="AD73" t="s" s="1">
        <v>2201</v>
      </c>
      <c r="AE73" t="s" s="1"/>
      <c r="AF73" t="s" s="1"/>
      <c r="AG73" t="s" s="1"/>
      <c r="AH73" t="s" s="1"/>
      <c r="AI73" t="s" s="1">
        <v>1980</v>
      </c>
      <c r="AJ73" t="s" s="1"/>
      <c r="AK73" t="s" s="1"/>
      <c r="AL73" t="s" s="1"/>
      <c r="AM73" t="s" s="1">
        <v>1438</v>
      </c>
      <c r="AN73" t="s" s="1"/>
      <c r="AO73" t="s" s="1">
        <v>1678</v>
      </c>
      <c r="AP73" t="s" s="1">
        <v>238</v>
      </c>
      <c r="AQ73" t="s" s="1"/>
      <c r="AR73" t="s" s="1">
        <v>2801</v>
      </c>
      <c r="AS73" t="s" s="1">
        <v>233</v>
      </c>
      <c r="AT73" t="s" s="1">
        <v>1905</v>
      </c>
      <c r="AU73" t="s" s="1">
        <v>730</v>
      </c>
      <c r="AV73" t="s" s="1">
        <v>2567</v>
      </c>
      <c r="AW73" t="s" s="1">
        <v>537</v>
      </c>
      <c r="AX73" t="s" s="1">
        <v>233</v>
      </c>
    </row>
    <row r="74" spans="1:50">
      <c r="A74" t="n" s="4">
        <v>70</v>
      </c>
      <c r="B74" t="s" s="1">
        <v>979</v>
      </c>
      <c r="C74" s="2">
        <f>HYPERLINK("https://my.zakupivli.pro/remote/dispatcher/state_purchase_view/63798560")</f>
        <v/>
      </c>
      <c r="D74" t="s" s="1">
        <v>1678</v>
      </c>
      <c r="E74" t="s" s="1">
        <v>333</v>
      </c>
      <c r="F74" t="s" s="1">
        <v>2995</v>
      </c>
      <c r="G74" t="s" s="1">
        <v>1725</v>
      </c>
      <c r="H74" t="n" s="6">
        <v>45986.0</v>
      </c>
      <c r="I74" t="n" s="6">
        <v>45986.0</v>
      </c>
      <c r="J74" t="n" s="8">
        <v>0.6817245370370371</v>
      </c>
      <c r="K74" t="n" s="6">
        <v>45989.0</v>
      </c>
      <c r="L74" t="n" s="8">
        <v>0.0</v>
      </c>
      <c r="M74" t="s" s="1">
        <v>2994</v>
      </c>
      <c r="N74" t="s" s="1">
        <v>1531</v>
      </c>
      <c r="O74" t="s" s="1">
        <v>1519</v>
      </c>
      <c r="P74" t="s" s="1">
        <v>650</v>
      </c>
      <c r="Q74" t="s" s="1">
        <v>3088</v>
      </c>
      <c r="R74" t="n" s="10">
        <v>612.0</v>
      </c>
      <c r="S74" t="s" s="1">
        <v>3019</v>
      </c>
      <c r="T74" t="n" s="1">
        <v>26000.0</v>
      </c>
      <c r="U74" t="s" s="1">
        <v>2010</v>
      </c>
      <c r="V74" t="s" s="1">
        <v>2201</v>
      </c>
      <c r="W74" t="s" s="1">
        <v>1709</v>
      </c>
      <c r="X74" t="s" s="1">
        <v>2435</v>
      </c>
      <c r="Y74" t="n" s="6">
        <v>45992.0</v>
      </c>
      <c r="Z74" t="n" s="6">
        <v>46022.0</v>
      </c>
      <c r="AA74" t="s" s="1">
        <v>2201</v>
      </c>
      <c r="AB74" t="s" s="1"/>
      <c r="AC74" t="s" s="1">
        <v>2883</v>
      </c>
      <c r="AD74" t="s" s="1">
        <v>2201</v>
      </c>
      <c r="AE74" t="s" s="1">
        <v>3011</v>
      </c>
      <c r="AF74" t="s" s="1"/>
      <c r="AG74" t="s" s="1"/>
      <c r="AH74" t="s" s="1"/>
      <c r="AI74" t="s" s="1">
        <v>1980</v>
      </c>
      <c r="AJ74" t="s" s="1"/>
      <c r="AK74" t="s" s="1"/>
      <c r="AL74" t="s" s="1">
        <v>1420</v>
      </c>
      <c r="AM74" t="s" s="1">
        <v>1438</v>
      </c>
      <c r="AN74" t="s" s="1"/>
      <c r="AO74" t="s" s="1">
        <v>1686</v>
      </c>
      <c r="AP74" t="s" s="1">
        <v>238</v>
      </c>
      <c r="AQ74" t="s" s="1"/>
      <c r="AR74" t="s" s="1">
        <v>3097</v>
      </c>
      <c r="AS74" t="s" s="1">
        <v>233</v>
      </c>
      <c r="AT74" t="s" s="1">
        <v>2032</v>
      </c>
      <c r="AU74" t="s" s="1">
        <v>1331</v>
      </c>
      <c r="AV74" t="s" s="1">
        <v>2359</v>
      </c>
      <c r="AW74" t="s" s="1">
        <v>187</v>
      </c>
      <c r="AX74" t="s" s="1">
        <v>233</v>
      </c>
    </row>
    <row r="75" spans="1:50">
      <c r="A75" t="n" s="4">
        <v>71</v>
      </c>
      <c r="B75" t="s" s="1">
        <v>978</v>
      </c>
      <c r="C75" s="2">
        <f>HYPERLINK("https://my.zakupivli.pro/remote/dispatcher/state_purchase_lot_view/1853234")</f>
        <v/>
      </c>
      <c r="D75" t="s" s="1">
        <v>1632</v>
      </c>
      <c r="E75" t="s" s="1">
        <v>333</v>
      </c>
      <c r="F75" t="s" s="1">
        <v>2995</v>
      </c>
      <c r="G75" t="s" s="1">
        <v>1526</v>
      </c>
      <c r="H75" t="n" s="6">
        <v>45986.0</v>
      </c>
      <c r="I75" t="n" s="6">
        <v>45986.0</v>
      </c>
      <c r="J75" t="n" s="8">
        <v>0.6799421296296296</v>
      </c>
      <c r="K75" t="n" s="6">
        <v>45994.0</v>
      </c>
      <c r="L75" t="n" s="8">
        <v>0.0</v>
      </c>
      <c r="M75" t="n" s="9">
        <v>45994.60064793981</v>
      </c>
      <c r="N75" t="s" s="1">
        <v>1531</v>
      </c>
      <c r="O75" t="s" s="1">
        <v>1590</v>
      </c>
      <c r="P75" t="s" s="1">
        <v>677</v>
      </c>
      <c r="Q75" t="n" s="10">
        <v>1068499.45</v>
      </c>
      <c r="R75" t="n" s="10">
        <v>4080.0</v>
      </c>
      <c r="S75" t="s" s="1">
        <v>3019</v>
      </c>
      <c r="T75" t="n" s="1">
        <v>22336428.0</v>
      </c>
      <c r="U75" t="n" s="10">
        <v>213699890.18</v>
      </c>
      <c r="V75" t="s" s="1">
        <v>2013</v>
      </c>
      <c r="W75" t="s" s="1">
        <v>1819</v>
      </c>
      <c r="X75" t="s" s="1">
        <v>2472</v>
      </c>
      <c r="Y75" t="s" s="1"/>
      <c r="Z75" t="n" s="6">
        <v>46387.0</v>
      </c>
      <c r="AA75" t="s" s="1"/>
      <c r="AB75" t="s" s="1"/>
      <c r="AC75" t="s" s="1"/>
      <c r="AD75" t="s" s="1"/>
      <c r="AE75" t="s" s="1"/>
      <c r="AF75" t="s" s="1"/>
      <c r="AG75" t="s" s="1"/>
      <c r="AH75" t="s" s="1"/>
      <c r="AI75" t="s" s="1"/>
      <c r="AJ75" t="s" s="1"/>
      <c r="AK75" t="s" s="1"/>
      <c r="AL75" t="s" s="1"/>
      <c r="AM75" t="s" s="1"/>
      <c r="AN75" t="s" s="1"/>
      <c r="AO75" t="s" s="1">
        <v>1663</v>
      </c>
      <c r="AP75" t="s" s="1">
        <v>238</v>
      </c>
      <c r="AQ75" t="s" s="1">
        <v>337</v>
      </c>
      <c r="AR75" t="s" s="1">
        <v>1817</v>
      </c>
      <c r="AS75" t="s" s="1">
        <v>233</v>
      </c>
      <c r="AT75" t="s" s="1">
        <v>2153</v>
      </c>
      <c r="AU75" t="s" s="1">
        <v>1311</v>
      </c>
      <c r="AV75" t="s" s="1">
        <v>2405</v>
      </c>
      <c r="AW75" t="s" s="1">
        <v>557</v>
      </c>
      <c r="AX75" t="n" s="4">
        <v>1</v>
      </c>
    </row>
    <row r="76" spans="1:50">
      <c r="A76" t="n" s="4">
        <v>72</v>
      </c>
      <c r="B76" t="s" s="1">
        <v>977</v>
      </c>
      <c r="C76" s="2">
        <f>HYPERLINK("https://my.zakupivli.pro/remote/dispatcher/state_purchase_view/63798660")</f>
        <v/>
      </c>
      <c r="D76" t="s" s="1">
        <v>1678</v>
      </c>
      <c r="E76" t="s" s="1">
        <v>333</v>
      </c>
      <c r="F76" t="s" s="1">
        <v>2995</v>
      </c>
      <c r="G76" t="s" s="1">
        <v>1725</v>
      </c>
      <c r="H76" t="n" s="6">
        <v>45986.0</v>
      </c>
      <c r="I76" t="n" s="6">
        <v>45986.0</v>
      </c>
      <c r="J76" t="n" s="8">
        <v>0.6806597222222223</v>
      </c>
      <c r="K76" t="n" s="6">
        <v>45989.0</v>
      </c>
      <c r="L76" t="n" s="8">
        <v>0.3333333333333333</v>
      </c>
      <c r="M76" t="s" s="1">
        <v>2994</v>
      </c>
      <c r="N76" t="s" s="1">
        <v>1531</v>
      </c>
      <c r="O76" t="s" s="1">
        <v>1777</v>
      </c>
      <c r="P76" t="s" s="1">
        <v>400</v>
      </c>
      <c r="Q76" t="s" s="1">
        <v>3088</v>
      </c>
      <c r="R76" t="n" s="10">
        <v>142.8</v>
      </c>
      <c r="S76" t="s" s="1">
        <v>3019</v>
      </c>
      <c r="T76" t="n" s="1">
        <v>4150.0</v>
      </c>
      <c r="U76" t="s" s="1">
        <v>2010</v>
      </c>
      <c r="V76" t="s" s="1">
        <v>2201</v>
      </c>
      <c r="W76" t="s" s="1">
        <v>2021</v>
      </c>
      <c r="X76" t="s" s="1">
        <v>2712</v>
      </c>
      <c r="Y76" t="n" s="6">
        <v>45992.0</v>
      </c>
      <c r="Z76" t="n" s="6">
        <v>46022.0</v>
      </c>
      <c r="AA76" t="s" s="1">
        <v>2201</v>
      </c>
      <c r="AB76" t="s" s="1"/>
      <c r="AC76" t="s" s="1">
        <v>2854</v>
      </c>
      <c r="AD76" t="s" s="1">
        <v>2201</v>
      </c>
      <c r="AE76" t="s" s="1"/>
      <c r="AF76" t="s" s="1"/>
      <c r="AG76" t="s" s="1"/>
      <c r="AH76" t="s" s="1"/>
      <c r="AI76" t="s" s="1">
        <v>1980</v>
      </c>
      <c r="AJ76" t="s" s="1"/>
      <c r="AK76" t="s" s="1"/>
      <c r="AL76" t="s" s="1"/>
      <c r="AM76" t="s" s="1">
        <v>1438</v>
      </c>
      <c r="AN76" t="s" s="1">
        <v>1982</v>
      </c>
      <c r="AO76" t="s" s="1">
        <v>1632</v>
      </c>
      <c r="AP76" t="s" s="1">
        <v>238</v>
      </c>
      <c r="AQ76" t="s" s="1"/>
      <c r="AR76" t="s" s="1">
        <v>1452</v>
      </c>
      <c r="AS76" t="s" s="1">
        <v>233</v>
      </c>
      <c r="AT76" t="s" s="1">
        <v>2219</v>
      </c>
      <c r="AU76" t="s" s="1">
        <v>1079</v>
      </c>
      <c r="AV76" t="s" s="1">
        <v>2482</v>
      </c>
      <c r="AW76" t="s" s="1">
        <v>552</v>
      </c>
      <c r="AX76" t="s" s="1">
        <v>233</v>
      </c>
    </row>
    <row r="77" spans="1:50">
      <c r="A77" t="n" s="4">
        <v>73</v>
      </c>
      <c r="B77" t="s" s="1">
        <v>976</v>
      </c>
      <c r="C77" s="2">
        <f>HYPERLINK("https://my.zakupivli.pro/remote/dispatcher/state_purchase_view/63798729")</f>
        <v/>
      </c>
      <c r="D77" t="s" s="1">
        <v>1678</v>
      </c>
      <c r="E77" t="s" s="1">
        <v>333</v>
      </c>
      <c r="F77" t="s" s="1">
        <v>2995</v>
      </c>
      <c r="G77" t="s" s="1">
        <v>1725</v>
      </c>
      <c r="H77" t="n" s="6">
        <v>45986.0</v>
      </c>
      <c r="I77" t="n" s="6">
        <v>45986.0</v>
      </c>
      <c r="J77" t="n" s="8">
        <v>0.6814236111111112</v>
      </c>
      <c r="K77" t="n" s="6">
        <v>45989.0</v>
      </c>
      <c r="L77" t="n" s="8">
        <v>0.0</v>
      </c>
      <c r="M77" t="s" s="1">
        <v>2994</v>
      </c>
      <c r="N77" t="s" s="1">
        <v>1531</v>
      </c>
      <c r="O77" t="s" s="1">
        <v>1744</v>
      </c>
      <c r="P77" t="s" s="1">
        <v>516</v>
      </c>
      <c r="Q77" t="s" s="1">
        <v>3088</v>
      </c>
      <c r="R77" t="n" s="10">
        <v>408.0</v>
      </c>
      <c r="S77" t="s" s="1">
        <v>3019</v>
      </c>
      <c r="T77" t="n" s="1">
        <v>9000.0</v>
      </c>
      <c r="U77" t="s" s="1">
        <v>2010</v>
      </c>
      <c r="V77" t="s" s="1">
        <v>2201</v>
      </c>
      <c r="W77" t="s" s="1">
        <v>1545</v>
      </c>
      <c r="X77" t="s" s="1">
        <v>2616</v>
      </c>
      <c r="Y77" t="n" s="6">
        <v>45992.0</v>
      </c>
      <c r="Z77" t="n" s="6">
        <v>46022.0</v>
      </c>
      <c r="AA77" t="s" s="1">
        <v>2201</v>
      </c>
      <c r="AB77" t="s" s="1"/>
      <c r="AC77" t="s" s="1">
        <v>2941</v>
      </c>
      <c r="AD77" t="s" s="1">
        <v>2201</v>
      </c>
      <c r="AE77" t="s" s="1"/>
      <c r="AF77" t="s" s="1"/>
      <c r="AG77" t="s" s="1"/>
      <c r="AH77" t="s" s="1"/>
      <c r="AI77" t="s" s="1">
        <v>1980</v>
      </c>
      <c r="AJ77" t="s" s="1"/>
      <c r="AK77" t="s" s="1"/>
      <c r="AL77" t="s" s="1">
        <v>1402</v>
      </c>
      <c r="AM77" t="s" s="1">
        <v>1438</v>
      </c>
      <c r="AN77" t="s" s="1">
        <v>1105</v>
      </c>
      <c r="AO77" t="s" s="1">
        <v>1675</v>
      </c>
      <c r="AP77" t="s" s="1">
        <v>238</v>
      </c>
      <c r="AQ77" t="s" s="1"/>
      <c r="AR77" t="s" s="1">
        <v>3105</v>
      </c>
      <c r="AS77" t="s" s="1">
        <v>233</v>
      </c>
      <c r="AT77" t="s" s="1">
        <v>2202</v>
      </c>
      <c r="AU77" t="s" s="1">
        <v>1316</v>
      </c>
      <c r="AV77" t="s" s="1">
        <v>2325</v>
      </c>
      <c r="AW77" t="s" s="1">
        <v>45</v>
      </c>
      <c r="AX77" t="s" s="1">
        <v>233</v>
      </c>
    </row>
    <row r="78" spans="1:50">
      <c r="A78" t="n" s="4">
        <v>74</v>
      </c>
      <c r="B78" t="s" s="1">
        <v>975</v>
      </c>
      <c r="C78" s="2">
        <f>HYPERLINK("https://my.zakupivli.pro/remote/dispatcher/state_purchase_view/63800354")</f>
        <v/>
      </c>
      <c r="D78" t="s" s="1">
        <v>1678</v>
      </c>
      <c r="E78" t="s" s="1">
        <v>333</v>
      </c>
      <c r="F78" t="s" s="1">
        <v>2995</v>
      </c>
      <c r="G78" t="s" s="1">
        <v>1725</v>
      </c>
      <c r="H78" t="n" s="6">
        <v>45986.0</v>
      </c>
      <c r="I78" t="n" s="6">
        <v>45986.0</v>
      </c>
      <c r="J78" t="n" s="8">
        <v>0.6962847222222223</v>
      </c>
      <c r="K78" t="n" s="6">
        <v>45989.0</v>
      </c>
      <c r="L78" t="n" s="8">
        <v>0.0</v>
      </c>
      <c r="M78" t="s" s="1">
        <v>2994</v>
      </c>
      <c r="N78" t="s" s="1">
        <v>1531</v>
      </c>
      <c r="O78" t="s" s="1">
        <v>1848</v>
      </c>
      <c r="P78" t="s" s="1">
        <v>583</v>
      </c>
      <c r="Q78" t="s" s="1">
        <v>3088</v>
      </c>
      <c r="R78" t="n" s="10">
        <v>408.0</v>
      </c>
      <c r="S78" t="s" s="1">
        <v>3019</v>
      </c>
      <c r="T78" t="n" s="1">
        <v>12000.0</v>
      </c>
      <c r="U78" t="s" s="1">
        <v>2010</v>
      </c>
      <c r="V78" t="s" s="1">
        <v>2201</v>
      </c>
      <c r="W78" t="s" s="1">
        <v>1819</v>
      </c>
      <c r="X78" t="s" s="1">
        <v>2718</v>
      </c>
      <c r="Y78" t="s" s="1"/>
      <c r="Z78" t="n" s="6">
        <v>46022.0</v>
      </c>
      <c r="AA78" t="s" s="1">
        <v>2013</v>
      </c>
      <c r="AB78" t="s" s="1">
        <v>2227</v>
      </c>
      <c r="AC78" t="s" s="1">
        <v>2913</v>
      </c>
      <c r="AD78" t="s" s="1">
        <v>2201</v>
      </c>
      <c r="AE78" t="s" s="1">
        <v>3010</v>
      </c>
      <c r="AF78" t="s" s="1"/>
      <c r="AG78" t="s" s="1"/>
      <c r="AH78" t="s" s="1"/>
      <c r="AI78" t="s" s="1">
        <v>1980</v>
      </c>
      <c r="AJ78" t="s" s="1"/>
      <c r="AK78" t="s" s="1"/>
      <c r="AL78" t="s" s="1">
        <v>2085</v>
      </c>
      <c r="AM78" t="s" s="1">
        <v>1438</v>
      </c>
      <c r="AN78" t="s" s="1">
        <v>2869</v>
      </c>
      <c r="AO78" t="s" s="1">
        <v>1632</v>
      </c>
      <c r="AP78" t="s" s="1">
        <v>238</v>
      </c>
      <c r="AQ78" t="s" s="1"/>
      <c r="AR78" t="s" s="1">
        <v>1965</v>
      </c>
      <c r="AS78" t="s" s="1">
        <v>233</v>
      </c>
      <c r="AT78" t="s" s="1">
        <v>2223</v>
      </c>
      <c r="AU78" t="s" s="1">
        <v>1238</v>
      </c>
      <c r="AV78" t="s" s="1">
        <v>2420</v>
      </c>
      <c r="AW78" t="s" s="1">
        <v>551</v>
      </c>
      <c r="AX78" t="s" s="1">
        <v>233</v>
      </c>
    </row>
    <row r="79" spans="1:50">
      <c r="A79" t="n" s="4">
        <v>75</v>
      </c>
      <c r="B79" t="s" s="1">
        <v>974</v>
      </c>
      <c r="C79" s="2">
        <f>HYPERLINK("https://my.zakupivli.pro/remote/dispatcher/state_purchase_view/63728605")</f>
        <v/>
      </c>
      <c r="D79" t="s" s="1">
        <v>1632</v>
      </c>
      <c r="E79" t="s" s="1">
        <v>333</v>
      </c>
      <c r="F79" t="s" s="1">
        <v>2995</v>
      </c>
      <c r="G79" t="s" s="1">
        <v>1725</v>
      </c>
      <c r="H79" t="n" s="6">
        <v>45986.0</v>
      </c>
      <c r="I79" t="n" s="6">
        <v>45986.0</v>
      </c>
      <c r="J79" t="n" s="8">
        <v>0.6797916666666667</v>
      </c>
      <c r="K79" t="n" s="6">
        <v>45989.0</v>
      </c>
      <c r="L79" t="n" s="8">
        <v>0.3333333333333333</v>
      </c>
      <c r="M79" t="s" s="1">
        <v>2994</v>
      </c>
      <c r="N79" t="s" s="1">
        <v>1531</v>
      </c>
      <c r="O79" t="s" s="1">
        <v>1487</v>
      </c>
      <c r="P79" t="s" s="1">
        <v>654</v>
      </c>
      <c r="Q79" t="s" s="1">
        <v>3088</v>
      </c>
      <c r="R79" t="n" s="10">
        <v>612.0</v>
      </c>
      <c r="S79" t="s" s="1">
        <v>3019</v>
      </c>
      <c r="T79" t="n" s="1">
        <v>21000.0</v>
      </c>
      <c r="U79" t="s" s="1">
        <v>2010</v>
      </c>
      <c r="V79" t="s" s="1">
        <v>2201</v>
      </c>
      <c r="W79" t="s" s="1">
        <v>1899</v>
      </c>
      <c r="X79" t="s" s="1">
        <v>2244</v>
      </c>
      <c r="Y79" t="s" s="1"/>
      <c r="Z79" t="n" s="6">
        <v>46022.0</v>
      </c>
      <c r="AA79" t="s" s="1">
        <v>2201</v>
      </c>
      <c r="AB79" t="s" s="1"/>
      <c r="AC79" t="s" s="1">
        <v>2814</v>
      </c>
      <c r="AD79" t="s" s="1">
        <v>2201</v>
      </c>
      <c r="AE79" t="s" s="1"/>
      <c r="AF79" t="s" s="1"/>
      <c r="AG79" t="s" s="1"/>
      <c r="AH79" t="s" s="1"/>
      <c r="AI79" t="s" s="1">
        <v>1980</v>
      </c>
      <c r="AJ79" t="s" s="1"/>
      <c r="AK79" t="s" s="1"/>
      <c r="AL79" t="s" s="1"/>
      <c r="AM79" t="s" s="1">
        <v>2008</v>
      </c>
      <c r="AN79" t="s" s="1">
        <v>3145</v>
      </c>
      <c r="AO79" t="s" s="1">
        <v>1692</v>
      </c>
      <c r="AP79" t="s" s="1">
        <v>238</v>
      </c>
      <c r="AQ79" t="s" s="1"/>
      <c r="AR79" t="s" s="1">
        <v>3091</v>
      </c>
      <c r="AS79" t="s" s="1">
        <v>233</v>
      </c>
      <c r="AT79" t="s" s="1">
        <v>2154</v>
      </c>
      <c r="AU79" t="s" s="1">
        <v>1083</v>
      </c>
      <c r="AV79" t="s" s="1">
        <v>2431</v>
      </c>
      <c r="AW79" t="s" s="1">
        <v>137</v>
      </c>
      <c r="AX79" t="s" s="1">
        <v>233</v>
      </c>
    </row>
    <row r="80" spans="1:50">
      <c r="A80" t="n" s="4">
        <v>76</v>
      </c>
      <c r="B80" t="s" s="1">
        <v>973</v>
      </c>
      <c r="C80" s="2">
        <f>HYPERLINK("https://my.zakupivli.pro/remote/dispatcher/state_purchase_lot_view/1853221")</f>
        <v/>
      </c>
      <c r="D80" t="s" s="1">
        <v>2111</v>
      </c>
      <c r="E80" t="s" s="1">
        <v>333</v>
      </c>
      <c r="F80" t="s" s="1">
        <v>2995</v>
      </c>
      <c r="G80" t="s" s="1">
        <v>1526</v>
      </c>
      <c r="H80" t="n" s="6">
        <v>45986.0</v>
      </c>
      <c r="I80" t="n" s="6">
        <v>45986.0</v>
      </c>
      <c r="J80" t="n" s="8">
        <v>0.6784375</v>
      </c>
      <c r="K80" t="n" s="6">
        <v>45994.0</v>
      </c>
      <c r="L80" t="n" s="8">
        <v>0.6666666666666666</v>
      </c>
      <c r="M80" t="n" s="9">
        <v>45995.62291171296</v>
      </c>
      <c r="N80" t="s" s="1">
        <v>1531</v>
      </c>
      <c r="O80" t="s" s="1">
        <v>1775</v>
      </c>
      <c r="P80" t="s" s="1">
        <v>498</v>
      </c>
      <c r="Q80" t="n" s="10">
        <v>257877.5</v>
      </c>
      <c r="R80" t="n" s="10">
        <v>4080.0</v>
      </c>
      <c r="S80" t="s" s="1">
        <v>3019</v>
      </c>
      <c r="T80" t="n" s="1">
        <v>5795000.0</v>
      </c>
      <c r="U80" t="n" s="10">
        <v>51575500.0</v>
      </c>
      <c r="V80" t="s" s="1">
        <v>2201</v>
      </c>
      <c r="W80" t="s" s="1">
        <v>1961</v>
      </c>
      <c r="X80" t="s" s="1">
        <v>2300</v>
      </c>
      <c r="Y80" t="n" s="6">
        <v>46023.0</v>
      </c>
      <c r="Z80" t="n" s="6">
        <v>46387.0</v>
      </c>
      <c r="AA80" t="s" s="1"/>
      <c r="AB80" t="s" s="1"/>
      <c r="AC80" t="s" s="1"/>
      <c r="AD80" t="s" s="1"/>
      <c r="AE80" t="s" s="1"/>
      <c r="AF80" t="s" s="1"/>
      <c r="AG80" t="s" s="1"/>
      <c r="AH80" t="s" s="1"/>
      <c r="AI80" t="s" s="1"/>
      <c r="AJ80" t="s" s="1"/>
      <c r="AK80" t="s" s="1"/>
      <c r="AL80" t="s" s="1"/>
      <c r="AM80" t="s" s="1"/>
      <c r="AN80" t="s" s="1"/>
      <c r="AO80" t="s" s="1">
        <v>2111</v>
      </c>
      <c r="AP80" t="s" s="1">
        <v>238</v>
      </c>
      <c r="AQ80" t="s" s="1">
        <v>1055</v>
      </c>
      <c r="AR80" t="s" s="1">
        <v>2124</v>
      </c>
      <c r="AS80" t="s" s="1">
        <v>233</v>
      </c>
      <c r="AT80" t="s" s="1">
        <v>1866</v>
      </c>
      <c r="AU80" t="s" s="1">
        <v>1182</v>
      </c>
      <c r="AV80" t="s" s="1">
        <v>2456</v>
      </c>
      <c r="AW80" t="s" s="1">
        <v>577</v>
      </c>
      <c r="AX80" t="s" s="1">
        <v>233</v>
      </c>
    </row>
    <row r="81" spans="1:50">
      <c r="A81" t="n" s="4">
        <v>77</v>
      </c>
      <c r="B81" t="s" s="1">
        <v>972</v>
      </c>
      <c r="C81" s="2">
        <f>HYPERLINK("https://my.zakupivli.pro/remote/dispatcher/state_purchase_view/63797719")</f>
        <v/>
      </c>
      <c r="D81" t="s" s="1">
        <v>1691</v>
      </c>
      <c r="E81" t="s" s="1">
        <v>333</v>
      </c>
      <c r="F81" t="s" s="1">
        <v>2995</v>
      </c>
      <c r="G81" t="s" s="1">
        <v>1725</v>
      </c>
      <c r="H81" t="n" s="6">
        <v>45986.0</v>
      </c>
      <c r="I81" t="n" s="6">
        <v>45986.0</v>
      </c>
      <c r="J81" t="n" s="8">
        <v>0.6789120370370371</v>
      </c>
      <c r="K81" t="n" s="6">
        <v>45990.0</v>
      </c>
      <c r="L81" t="n" s="8">
        <v>0.0</v>
      </c>
      <c r="M81" t="s" s="1">
        <v>2994</v>
      </c>
      <c r="N81" t="s" s="1">
        <v>1531</v>
      </c>
      <c r="O81" t="s" s="1">
        <v>1728</v>
      </c>
      <c r="P81" t="s" s="1">
        <v>383</v>
      </c>
      <c r="Q81" t="s" s="1">
        <v>3088</v>
      </c>
      <c r="R81" t="n" s="10">
        <v>408.0</v>
      </c>
      <c r="S81" t="s" s="1">
        <v>3019</v>
      </c>
      <c r="T81" t="n" s="1">
        <v>6950.0</v>
      </c>
      <c r="U81" t="s" s="1">
        <v>2010</v>
      </c>
      <c r="V81" t="s" s="1">
        <v>2201</v>
      </c>
      <c r="W81" t="s" s="1">
        <v>1495</v>
      </c>
      <c r="X81" t="s" s="1">
        <v>2471</v>
      </c>
      <c r="Y81" t="s" s="1"/>
      <c r="Z81" t="n" s="6">
        <v>46022.0</v>
      </c>
      <c r="AA81" t="s" s="1">
        <v>2201</v>
      </c>
      <c r="AB81" t="s" s="1"/>
      <c r="AC81" t="s" s="1">
        <v>2823</v>
      </c>
      <c r="AD81" t="s" s="1">
        <v>2013</v>
      </c>
      <c r="AE81" t="s" s="1"/>
      <c r="AF81" t="s" s="1"/>
      <c r="AG81" t="s" s="1"/>
      <c r="AH81" t="s" s="1"/>
      <c r="AI81" t="s" s="1">
        <v>1980</v>
      </c>
      <c r="AJ81" t="s" s="1"/>
      <c r="AK81" t="s" s="1"/>
      <c r="AL81" t="s" s="1">
        <v>2083</v>
      </c>
      <c r="AM81" t="s" s="1">
        <v>1713</v>
      </c>
      <c r="AN81" t="s" s="1"/>
      <c r="AO81" t="s" s="1">
        <v>1691</v>
      </c>
      <c r="AP81" t="s" s="1">
        <v>238</v>
      </c>
      <c r="AQ81" t="s" s="1"/>
      <c r="AR81" t="s" s="1">
        <v>1500</v>
      </c>
      <c r="AS81" t="s" s="1">
        <v>233</v>
      </c>
      <c r="AT81" t="s" s="1">
        <v>2029</v>
      </c>
      <c r="AU81" t="s" s="1">
        <v>1203</v>
      </c>
      <c r="AV81" t="s" s="1">
        <v>2296</v>
      </c>
      <c r="AW81" t="s" s="1">
        <v>68</v>
      </c>
      <c r="AX81" t="s" s="1">
        <v>233</v>
      </c>
    </row>
    <row r="82" spans="1:50">
      <c r="A82" t="n" s="4">
        <v>78</v>
      </c>
      <c r="B82" t="s" s="1">
        <v>971</v>
      </c>
      <c r="C82" s="2">
        <f>HYPERLINK("https://my.zakupivli.pro/remote/dispatcher/state_purchase_view/63797714")</f>
        <v/>
      </c>
      <c r="D82" t="s" s="1">
        <v>1632</v>
      </c>
      <c r="E82" t="s" s="1">
        <v>333</v>
      </c>
      <c r="F82" t="s" s="1">
        <v>2995</v>
      </c>
      <c r="G82" t="s" s="1">
        <v>1725</v>
      </c>
      <c r="H82" t="n" s="6">
        <v>45986.0</v>
      </c>
      <c r="I82" t="n" s="6">
        <v>45986.0</v>
      </c>
      <c r="J82" t="n" s="8">
        <v>0.6788425925925926</v>
      </c>
      <c r="K82" t="n" s="6">
        <v>45989.0</v>
      </c>
      <c r="L82" t="n" s="8">
        <v>0.0</v>
      </c>
      <c r="M82" t="s" s="1">
        <v>2994</v>
      </c>
      <c r="N82" t="s" s="1">
        <v>1531</v>
      </c>
      <c r="O82" t="s" s="1">
        <v>1874</v>
      </c>
      <c r="P82" t="s" s="1">
        <v>451</v>
      </c>
      <c r="Q82" t="s" s="1">
        <v>3088</v>
      </c>
      <c r="R82" t="n" s="10">
        <v>142.8</v>
      </c>
      <c r="S82" t="s" s="1">
        <v>3019</v>
      </c>
      <c r="T82" t="n" s="1">
        <v>4463.0</v>
      </c>
      <c r="U82" t="s" s="1">
        <v>2010</v>
      </c>
      <c r="V82" t="s" s="1">
        <v>2201</v>
      </c>
      <c r="W82" t="s" s="1">
        <v>2099</v>
      </c>
      <c r="X82" t="s" s="1">
        <v>2708</v>
      </c>
      <c r="Y82" t="s" s="1"/>
      <c r="Z82" t="n" s="6">
        <v>46022.0</v>
      </c>
      <c r="AA82" t="s" s="1">
        <v>2201</v>
      </c>
      <c r="AB82" t="s" s="1">
        <v>696</v>
      </c>
      <c r="AC82" t="s" s="1">
        <v>2901</v>
      </c>
      <c r="AD82" t="s" s="1">
        <v>2201</v>
      </c>
      <c r="AE82" t="s" s="1"/>
      <c r="AF82" t="s" s="1"/>
      <c r="AG82" t="s" s="1"/>
      <c r="AH82" t="s" s="1"/>
      <c r="AI82" t="s" s="1">
        <v>1980</v>
      </c>
      <c r="AJ82" t="s" s="1"/>
      <c r="AK82" t="s" s="1"/>
      <c r="AL82" t="s" s="1">
        <v>1410</v>
      </c>
      <c r="AM82" t="s" s="1">
        <v>2008</v>
      </c>
      <c r="AN82" t="s" s="1"/>
      <c r="AO82" t="s" s="1">
        <v>1632</v>
      </c>
      <c r="AP82" t="s" s="1">
        <v>238</v>
      </c>
      <c r="AQ82" t="s" s="1"/>
      <c r="AR82" t="s" s="1">
        <v>3037</v>
      </c>
      <c r="AS82" t="s" s="1">
        <v>233</v>
      </c>
      <c r="AT82" t="s" s="1">
        <v>2030</v>
      </c>
      <c r="AU82" t="s" s="1">
        <v>1196</v>
      </c>
      <c r="AV82" t="s" s="1">
        <v>2528</v>
      </c>
      <c r="AW82" t="s" s="1">
        <v>190</v>
      </c>
      <c r="AX82" t="s" s="1">
        <v>233</v>
      </c>
    </row>
    <row r="83" spans="1:50">
      <c r="A83" t="n" s="4">
        <v>79</v>
      </c>
      <c r="B83" t="s" s="1">
        <v>970</v>
      </c>
      <c r="C83" s="2">
        <f>HYPERLINK("https://my.zakupivli.pro/remote/dispatcher/state_purchase_view/63797628")</f>
        <v/>
      </c>
      <c r="D83" t="s" s="1">
        <v>1691</v>
      </c>
      <c r="E83" t="s" s="1">
        <v>333</v>
      </c>
      <c r="F83" t="s" s="1">
        <v>2995</v>
      </c>
      <c r="G83" t="s" s="1">
        <v>1725</v>
      </c>
      <c r="H83" t="n" s="6">
        <v>45986.0</v>
      </c>
      <c r="I83" t="n" s="6">
        <v>45986.0</v>
      </c>
      <c r="J83" t="n" s="8">
        <v>0.6790162037037037</v>
      </c>
      <c r="K83" t="n" s="6">
        <v>45989.0</v>
      </c>
      <c r="L83" t="n" s="8">
        <v>0.5</v>
      </c>
      <c r="M83" t="s" s="1">
        <v>2994</v>
      </c>
      <c r="N83" t="s" s="1">
        <v>1531</v>
      </c>
      <c r="O83" t="s" s="1">
        <v>2239</v>
      </c>
      <c r="P83" t="s" s="1">
        <v>624</v>
      </c>
      <c r="Q83" t="s" s="1">
        <v>3088</v>
      </c>
      <c r="R83" t="n" s="10">
        <v>612.0</v>
      </c>
      <c r="S83" t="s" s="1">
        <v>3019</v>
      </c>
      <c r="T83" t="n" s="1">
        <v>37750.0</v>
      </c>
      <c r="U83" t="s" s="1">
        <v>2010</v>
      </c>
      <c r="V83" t="s" s="1">
        <v>2201</v>
      </c>
      <c r="W83" t="s" s="1">
        <v>2192</v>
      </c>
      <c r="X83" t="s" s="1">
        <v>2679</v>
      </c>
      <c r="Y83" t="n" s="6">
        <v>45992.0</v>
      </c>
      <c r="Z83" t="n" s="6">
        <v>46022.0</v>
      </c>
      <c r="AA83" t="s" s="1">
        <v>2201</v>
      </c>
      <c r="AB83" t="s" s="1"/>
      <c r="AC83" t="s" s="1"/>
      <c r="AD83" t="s" s="1">
        <v>2201</v>
      </c>
      <c r="AE83" t="s" s="1"/>
      <c r="AF83" t="s" s="1"/>
      <c r="AG83" t="s" s="1"/>
      <c r="AH83" t="s" s="1"/>
      <c r="AI83" t="s" s="1">
        <v>2081</v>
      </c>
      <c r="AJ83" t="s" s="1"/>
      <c r="AK83" t="s" s="1"/>
      <c r="AL83" t="s" s="1"/>
      <c r="AM83" t="s" s="1">
        <v>1713</v>
      </c>
      <c r="AN83" t="s" s="1"/>
      <c r="AO83" t="s" s="1">
        <v>1668</v>
      </c>
      <c r="AP83" t="s" s="1">
        <v>238</v>
      </c>
      <c r="AQ83" t="s" s="1"/>
      <c r="AR83" t="s" s="1">
        <v>2193</v>
      </c>
      <c r="AS83" t="s" s="1">
        <v>233</v>
      </c>
      <c r="AT83" t="s" s="1">
        <v>2034</v>
      </c>
      <c r="AU83" t="s" s="1">
        <v>1321</v>
      </c>
      <c r="AV83" t="s" s="1">
        <v>2549</v>
      </c>
      <c r="AW83" t="s" s="1">
        <v>157</v>
      </c>
      <c r="AX83" t="s" s="1">
        <v>233</v>
      </c>
    </row>
    <row r="84" spans="1:50">
      <c r="A84" t="n" s="4">
        <v>80</v>
      </c>
      <c r="B84" t="s" s="1">
        <v>969</v>
      </c>
      <c r="C84" s="2">
        <f>HYPERLINK("https://my.zakupivli.pro/remote/dispatcher/state_purchase_view/63797406")</f>
        <v/>
      </c>
      <c r="D84" t="s" s="1">
        <v>1632</v>
      </c>
      <c r="E84" t="s" s="1">
        <v>333</v>
      </c>
      <c r="F84" t="s" s="1">
        <v>2995</v>
      </c>
      <c r="G84" t="s" s="1">
        <v>1725</v>
      </c>
      <c r="H84" t="n" s="6">
        <v>45986.0</v>
      </c>
      <c r="I84" t="n" s="6">
        <v>45986.0</v>
      </c>
      <c r="J84" t="n" s="8">
        <v>0.6782407407407407</v>
      </c>
      <c r="K84" t="n" s="6">
        <v>45989.0</v>
      </c>
      <c r="L84" t="n" s="8">
        <v>0.3333333333333333</v>
      </c>
      <c r="M84" t="s" s="1">
        <v>2994</v>
      </c>
      <c r="N84" t="s" s="1">
        <v>1531</v>
      </c>
      <c r="O84" t="s" s="1">
        <v>1780</v>
      </c>
      <c r="P84" t="s" s="1">
        <v>382</v>
      </c>
      <c r="Q84" t="s" s="1">
        <v>3088</v>
      </c>
      <c r="R84" t="n" s="10">
        <v>408.0</v>
      </c>
      <c r="S84" t="s" s="1">
        <v>3019</v>
      </c>
      <c r="T84" t="n" s="1">
        <v>15000.0</v>
      </c>
      <c r="U84" t="s" s="1">
        <v>2010</v>
      </c>
      <c r="V84" t="s" s="1">
        <v>2201</v>
      </c>
      <c r="W84" t="s" s="1">
        <v>1545</v>
      </c>
      <c r="X84" t="s" s="1">
        <v>2649</v>
      </c>
      <c r="Y84" t="s" s="1"/>
      <c r="Z84" t="n" s="6">
        <v>46022.0</v>
      </c>
      <c r="AA84" t="s" s="1">
        <v>2201</v>
      </c>
      <c r="AB84" t="s" s="1">
        <v>1510</v>
      </c>
      <c r="AC84" t="s" s="1">
        <v>2929</v>
      </c>
      <c r="AD84" t="s" s="1">
        <v>2013</v>
      </c>
      <c r="AE84" t="s" s="1"/>
      <c r="AF84" t="s" s="1"/>
      <c r="AG84" t="s" s="1"/>
      <c r="AH84" t="s" s="1"/>
      <c r="AI84" t="s" s="1">
        <v>1400</v>
      </c>
      <c r="AJ84" t="s" s="1"/>
      <c r="AK84" t="s" s="1"/>
      <c r="AL84" t="s" s="1"/>
      <c r="AM84" t="s" s="1">
        <v>2008</v>
      </c>
      <c r="AN84" t="s" s="1">
        <v>3138</v>
      </c>
      <c r="AO84" t="s" s="1">
        <v>1632</v>
      </c>
      <c r="AP84" t="s" s="1">
        <v>238</v>
      </c>
      <c r="AQ84" t="s" s="1"/>
      <c r="AR84" t="s" s="1">
        <v>1549</v>
      </c>
      <c r="AS84" t="s" s="1">
        <v>233</v>
      </c>
      <c r="AT84" t="s" s="1">
        <v>2161</v>
      </c>
      <c r="AU84" t="s" s="1">
        <v>1279</v>
      </c>
      <c r="AV84" t="s" s="1">
        <v>2310</v>
      </c>
      <c r="AW84" t="s" s="1">
        <v>32</v>
      </c>
      <c r="AX84" t="s" s="1">
        <v>233</v>
      </c>
    </row>
    <row r="85" spans="1:50">
      <c r="A85" t="n" s="4">
        <v>81</v>
      </c>
      <c r="B85" t="s" s="1">
        <v>968</v>
      </c>
      <c r="C85" s="2">
        <f>HYPERLINK("https://my.zakupivli.pro/remote/dispatcher/state_purchase_view/63798538")</f>
        <v/>
      </c>
      <c r="D85" t="s" s="1">
        <v>1632</v>
      </c>
      <c r="E85" t="s" s="1">
        <v>333</v>
      </c>
      <c r="F85" t="s" s="1">
        <v>2995</v>
      </c>
      <c r="G85" t="s" s="1">
        <v>1725</v>
      </c>
      <c r="H85" t="n" s="6">
        <v>45986.0</v>
      </c>
      <c r="I85" t="n" s="6">
        <v>45986.0</v>
      </c>
      <c r="J85" t="n" s="8">
        <v>0.6792361111111112</v>
      </c>
      <c r="K85" t="n" s="6">
        <v>45989.0</v>
      </c>
      <c r="L85" t="n" s="8">
        <v>0.3333333333333333</v>
      </c>
      <c r="M85" t="s" s="1">
        <v>2994</v>
      </c>
      <c r="N85" t="s" s="1">
        <v>1531</v>
      </c>
      <c r="O85" t="s" s="1">
        <v>1485</v>
      </c>
      <c r="P85" t="s" s="1">
        <v>628</v>
      </c>
      <c r="Q85" t="s" s="1">
        <v>3088</v>
      </c>
      <c r="R85" t="n" s="10">
        <v>612.0</v>
      </c>
      <c r="S85" t="s" s="1">
        <v>3019</v>
      </c>
      <c r="T85" t="n" s="1">
        <v>23000.0</v>
      </c>
      <c r="U85" t="s" s="1">
        <v>2010</v>
      </c>
      <c r="V85" t="s" s="1">
        <v>2201</v>
      </c>
      <c r="W85" t="s" s="1">
        <v>2099</v>
      </c>
      <c r="X85" t="s" s="1">
        <v>2531</v>
      </c>
      <c r="Y85" t="s" s="1"/>
      <c r="Z85" t="n" s="6">
        <v>46022.0</v>
      </c>
      <c r="AA85" t="s" s="1">
        <v>2201</v>
      </c>
      <c r="AB85" t="s" s="1"/>
      <c r="AC85" t="s" s="1">
        <v>2831</v>
      </c>
      <c r="AD85" t="s" s="1">
        <v>2201</v>
      </c>
      <c r="AE85" t="s" s="1"/>
      <c r="AF85" t="s" s="1"/>
      <c r="AG85" t="s" s="1"/>
      <c r="AH85" t="s" s="1"/>
      <c r="AI85" t="s" s="1">
        <v>1980</v>
      </c>
      <c r="AJ85" t="s" s="1"/>
      <c r="AK85" t="s" s="1"/>
      <c r="AL85" t="s" s="1">
        <v>1410</v>
      </c>
      <c r="AM85" t="s" s="1">
        <v>2008</v>
      </c>
      <c r="AN85" t="s" s="1"/>
      <c r="AO85" t="s" s="1">
        <v>1691</v>
      </c>
      <c r="AP85" t="s" s="1">
        <v>238</v>
      </c>
      <c r="AQ85" t="s" s="1"/>
      <c r="AR85" t="s" s="1">
        <v>3090</v>
      </c>
      <c r="AS85" t="s" s="1">
        <v>233</v>
      </c>
      <c r="AT85" t="s" s="1">
        <v>1975</v>
      </c>
      <c r="AU85" t="s" s="1">
        <v>1304</v>
      </c>
      <c r="AV85" t="s" s="1">
        <v>2509</v>
      </c>
      <c r="AW85" t="s" s="1">
        <v>104</v>
      </c>
      <c r="AX85" t="s" s="1">
        <v>233</v>
      </c>
    </row>
    <row r="86" spans="1:50">
      <c r="A86" t="n" s="4">
        <v>82</v>
      </c>
      <c r="B86" t="s" s="1">
        <v>967</v>
      </c>
      <c r="C86" s="2">
        <f>HYPERLINK("https://my.zakupivli.pro/remote/dispatcher/state_purchase_view/63797336")</f>
        <v/>
      </c>
      <c r="D86" t="s" s="1">
        <v>1678</v>
      </c>
      <c r="E86" t="s" s="1">
        <v>333</v>
      </c>
      <c r="F86" t="s" s="1">
        <v>2995</v>
      </c>
      <c r="G86" t="s" s="1">
        <v>1725</v>
      </c>
      <c r="H86" t="n" s="6">
        <v>45986.0</v>
      </c>
      <c r="I86" t="n" s="6">
        <v>45986.0</v>
      </c>
      <c r="J86" t="n" s="8">
        <v>0.6750231481481481</v>
      </c>
      <c r="K86" t="n" s="6">
        <v>45989.0</v>
      </c>
      <c r="L86" t="n" s="8">
        <v>0.375</v>
      </c>
      <c r="M86" t="s" s="1">
        <v>2994</v>
      </c>
      <c r="N86" t="s" s="1">
        <v>1531</v>
      </c>
      <c r="O86" t="s" s="1">
        <v>1749</v>
      </c>
      <c r="P86" t="s" s="1">
        <v>465</v>
      </c>
      <c r="Q86" t="s" s="1">
        <v>3088</v>
      </c>
      <c r="R86" t="n" s="10">
        <v>4080.0</v>
      </c>
      <c r="S86" t="s" s="1">
        <v>3019</v>
      </c>
      <c r="T86" t="n" s="1">
        <v>2660000.0</v>
      </c>
      <c r="U86" t="s" s="1">
        <v>2010</v>
      </c>
      <c r="V86" t="s" s="1">
        <v>2201</v>
      </c>
      <c r="W86" t="s" s="1">
        <v>1819</v>
      </c>
      <c r="X86" t="s" s="1">
        <v>2284</v>
      </c>
      <c r="Y86" t="n" s="6">
        <v>46023.0</v>
      </c>
      <c r="Z86" t="n" s="6">
        <v>46387.0</v>
      </c>
      <c r="AA86" t="s" s="1">
        <v>2201</v>
      </c>
      <c r="AB86" t="s" s="1">
        <v>2122</v>
      </c>
      <c r="AC86" t="s" s="1">
        <v>2934</v>
      </c>
      <c r="AD86" t="s" s="1">
        <v>2201</v>
      </c>
      <c r="AE86" t="s" s="1"/>
      <c r="AF86" t="s" s="1"/>
      <c r="AG86" t="s" s="1"/>
      <c r="AH86" t="s" s="1"/>
      <c r="AI86" t="s" s="1">
        <v>1980</v>
      </c>
      <c r="AJ86" t="s" s="1"/>
      <c r="AK86" t="s" s="1"/>
      <c r="AL86" t="s" s="1"/>
      <c r="AM86" t="s" s="1">
        <v>1438</v>
      </c>
      <c r="AN86" t="s" s="1">
        <v>1105</v>
      </c>
      <c r="AO86" t="s" s="1">
        <v>1687</v>
      </c>
      <c r="AP86" t="s" s="1">
        <v>238</v>
      </c>
      <c r="AQ86" t="s" s="1"/>
      <c r="AR86" t="s" s="1">
        <v>1398</v>
      </c>
      <c r="AS86" t="s" s="1">
        <v>233</v>
      </c>
      <c r="AT86" t="s" s="1">
        <v>1569</v>
      </c>
      <c r="AU86" t="s" s="1">
        <v>1157</v>
      </c>
      <c r="AV86" t="s" s="1">
        <v>2414</v>
      </c>
      <c r="AW86" t="s" s="1">
        <v>531</v>
      </c>
      <c r="AX86" t="s" s="1">
        <v>233</v>
      </c>
    </row>
    <row r="87" spans="1:50">
      <c r="A87" t="n" s="4">
        <v>83</v>
      </c>
      <c r="B87" t="s" s="1">
        <v>966</v>
      </c>
      <c r="C87" s="2">
        <f>HYPERLINK("https://my.zakupivli.pro/remote/dispatcher/state_purchase_view/63797051")</f>
        <v/>
      </c>
      <c r="D87" t="s" s="1">
        <v>1678</v>
      </c>
      <c r="E87" t="s" s="1">
        <v>333</v>
      </c>
      <c r="F87" t="s" s="1">
        <v>2995</v>
      </c>
      <c r="G87" t="s" s="1">
        <v>1725</v>
      </c>
      <c r="H87" t="n" s="6">
        <v>45986.0</v>
      </c>
      <c r="I87" t="n" s="6">
        <v>45986.0</v>
      </c>
      <c r="J87" t="n" s="8">
        <v>0.6750694444444445</v>
      </c>
      <c r="K87" t="n" s="6">
        <v>45989.0</v>
      </c>
      <c r="L87" t="n" s="8">
        <v>0.0</v>
      </c>
      <c r="M87" t="s" s="1">
        <v>2994</v>
      </c>
      <c r="N87" t="s" s="1">
        <v>1531</v>
      </c>
      <c r="O87" t="s" s="1">
        <v>1614</v>
      </c>
      <c r="P87" t="s" s="1">
        <v>680</v>
      </c>
      <c r="Q87" t="s" s="1">
        <v>3088</v>
      </c>
      <c r="R87" t="n" s="10">
        <v>2040.0</v>
      </c>
      <c r="S87" t="s" s="1">
        <v>3019</v>
      </c>
      <c r="T87" t="n" s="1">
        <v>122690.0</v>
      </c>
      <c r="U87" t="s" s="1">
        <v>2010</v>
      </c>
      <c r="V87" t="s" s="1">
        <v>2201</v>
      </c>
      <c r="W87" t="s" s="1">
        <v>3035</v>
      </c>
      <c r="X87" t="s" s="1">
        <v>2726</v>
      </c>
      <c r="Y87" t="s" s="1"/>
      <c r="Z87" t="n" s="6">
        <v>46022.0</v>
      </c>
      <c r="AA87" t="s" s="1">
        <v>2201</v>
      </c>
      <c r="AB87" t="s" s="1"/>
      <c r="AC87" t="s" s="1">
        <v>2891</v>
      </c>
      <c r="AD87" t="s" s="1">
        <v>2201</v>
      </c>
      <c r="AE87" t="s" s="1"/>
      <c r="AF87" t="s" s="1"/>
      <c r="AG87" t="s" s="1"/>
      <c r="AH87" t="s" s="1"/>
      <c r="AI87" t="s" s="1">
        <v>1980</v>
      </c>
      <c r="AJ87" t="s" s="1"/>
      <c r="AK87" t="s" s="1"/>
      <c r="AL87" t="s" s="1"/>
      <c r="AM87" t="s" s="1">
        <v>1438</v>
      </c>
      <c r="AN87" t="s" s="1">
        <v>2195</v>
      </c>
      <c r="AO87" t="s" s="1">
        <v>1678</v>
      </c>
      <c r="AP87" t="s" s="1">
        <v>238</v>
      </c>
      <c r="AQ87" t="s" s="1"/>
      <c r="AR87" t="s" s="1">
        <v>3035</v>
      </c>
      <c r="AS87" t="s" s="1">
        <v>233</v>
      </c>
      <c r="AT87" t="s" s="1">
        <v>1928</v>
      </c>
      <c r="AU87" t="s" s="1">
        <v>1263</v>
      </c>
      <c r="AV87" t="s" s="1">
        <v>2754</v>
      </c>
      <c r="AW87" t="s" s="1">
        <v>145</v>
      </c>
      <c r="AX87" t="s" s="1">
        <v>233</v>
      </c>
    </row>
    <row r="88" spans="1:50">
      <c r="A88" t="n" s="4">
        <v>84</v>
      </c>
      <c r="B88" t="s" s="1">
        <v>965</v>
      </c>
      <c r="C88" s="2">
        <f>HYPERLINK("https://my.zakupivli.pro/remote/dispatcher/state_purchase_lot_view/1852051")</f>
        <v/>
      </c>
      <c r="D88" t="s" s="1">
        <v>1632</v>
      </c>
      <c r="E88" t="s" s="1">
        <v>333</v>
      </c>
      <c r="F88" t="s" s="1">
        <v>2995</v>
      </c>
      <c r="G88" t="s" s="1">
        <v>1526</v>
      </c>
      <c r="H88" t="n" s="6">
        <v>45986.0</v>
      </c>
      <c r="I88" t="n" s="6">
        <v>45986.0</v>
      </c>
      <c r="J88" t="n" s="8">
        <v>0.6716898148148148</v>
      </c>
      <c r="K88" t="n" s="6">
        <v>45994.0</v>
      </c>
      <c r="L88" t="n" s="8">
        <v>0.0</v>
      </c>
      <c r="M88" t="n" s="9">
        <v>45994.593528935184</v>
      </c>
      <c r="N88" t="s" s="1">
        <v>1531</v>
      </c>
      <c r="O88" t="s" s="1">
        <v>2235</v>
      </c>
      <c r="P88" t="s" s="1">
        <v>479</v>
      </c>
      <c r="Q88" t="n" s="10">
        <v>2864.0</v>
      </c>
      <c r="R88" t="n" s="10">
        <v>612.0</v>
      </c>
      <c r="S88" t="s" s="1">
        <v>3018</v>
      </c>
      <c r="T88" t="n" s="1">
        <v>32000.0</v>
      </c>
      <c r="U88" t="n" s="10">
        <v>286400.0</v>
      </c>
      <c r="V88" t="s" s="1">
        <v>2201</v>
      </c>
      <c r="W88" t="s" s="1">
        <v>1721</v>
      </c>
      <c r="X88" t="s" s="1">
        <v>2608</v>
      </c>
      <c r="Y88" t="s" s="1"/>
      <c r="Z88" t="n" s="6">
        <v>46387.0</v>
      </c>
      <c r="AA88" t="s" s="1">
        <v>2201</v>
      </c>
      <c r="AB88" t="s" s="1"/>
      <c r="AC88" t="s" s="1">
        <v>2827</v>
      </c>
      <c r="AD88" t="s" s="1">
        <v>2013</v>
      </c>
      <c r="AE88" t="s" s="1"/>
      <c r="AF88" t="s" s="1"/>
      <c r="AG88" t="s" s="1"/>
      <c r="AH88" t="s" s="1"/>
      <c r="AI88" t="s" s="1">
        <v>1804</v>
      </c>
      <c r="AJ88" t="s" s="1">
        <v>744</v>
      </c>
      <c r="AK88" t="s" s="1"/>
      <c r="AL88" t="s" s="1">
        <v>2086</v>
      </c>
      <c r="AM88" t="s" s="1">
        <v>2008</v>
      </c>
      <c r="AN88" t="s" s="1">
        <v>12</v>
      </c>
      <c r="AO88" t="s" s="1">
        <v>1634</v>
      </c>
      <c r="AP88" t="s" s="1">
        <v>238</v>
      </c>
      <c r="AQ88" t="s" s="1">
        <v>370</v>
      </c>
      <c r="AR88" t="s" s="1">
        <v>3050</v>
      </c>
      <c r="AS88" t="s" s="1">
        <v>233</v>
      </c>
      <c r="AT88" t="s" s="1">
        <v>2027</v>
      </c>
      <c r="AU88" t="s" s="1">
        <v>1326</v>
      </c>
      <c r="AV88" t="s" s="1">
        <v>2367</v>
      </c>
      <c r="AW88" t="s" s="1">
        <v>16</v>
      </c>
      <c r="AX88" t="s" s="1">
        <v>233</v>
      </c>
    </row>
    <row r="89" spans="1:50">
      <c r="A89" t="n" s="4">
        <v>85</v>
      </c>
      <c r="B89" t="s" s="1">
        <v>964</v>
      </c>
      <c r="C89" s="2">
        <f>HYPERLINK("https://my.zakupivli.pro/remote/dispatcher/state_purchase_lot_view/1853187")</f>
        <v/>
      </c>
      <c r="D89" t="s" s="1">
        <v>1632</v>
      </c>
      <c r="E89" t="s" s="1">
        <v>333</v>
      </c>
      <c r="F89" t="s" s="1">
        <v>2995</v>
      </c>
      <c r="G89" t="s" s="1">
        <v>1526</v>
      </c>
      <c r="H89" t="n" s="6">
        <v>45986.0</v>
      </c>
      <c r="I89" t="n" s="6">
        <v>45986.0</v>
      </c>
      <c r="J89" t="n" s="8">
        <v>0.6710648148148148</v>
      </c>
      <c r="K89" t="n" s="6">
        <v>45996.0</v>
      </c>
      <c r="L89" t="n" s="8">
        <v>0.375</v>
      </c>
      <c r="M89" t="n" s="9">
        <v>45999.538777581016</v>
      </c>
      <c r="N89" t="s" s="1">
        <v>1531</v>
      </c>
      <c r="O89" t="s" s="1">
        <v>1979</v>
      </c>
      <c r="P89" t="s" s="1">
        <v>441</v>
      </c>
      <c r="Q89" t="n" s="10">
        <v>182578.43</v>
      </c>
      <c r="R89" t="n" s="10">
        <v>4080.0</v>
      </c>
      <c r="S89" t="s" s="1">
        <v>3019</v>
      </c>
      <c r="T89" t="n" s="1">
        <v>3902708.0</v>
      </c>
      <c r="U89" t="n" s="10">
        <v>36515685.0</v>
      </c>
      <c r="V89" t="s" s="1">
        <v>2201</v>
      </c>
      <c r="W89" t="s" s="1">
        <v>1819</v>
      </c>
      <c r="X89" t="s" s="1">
        <v>2422</v>
      </c>
      <c r="Y89" t="s" s="1"/>
      <c r="Z89" t="n" s="6">
        <v>46387.0</v>
      </c>
      <c r="AA89" t="s" s="1"/>
      <c r="AB89" t="s" s="1"/>
      <c r="AC89" t="s" s="1"/>
      <c r="AD89" t="s" s="1"/>
      <c r="AE89" t="s" s="1"/>
      <c r="AF89" t="s" s="1"/>
      <c r="AG89" t="s" s="1"/>
      <c r="AH89" t="s" s="1"/>
      <c r="AI89" t="s" s="1"/>
      <c r="AJ89" t="s" s="1"/>
      <c r="AK89" t="s" s="1"/>
      <c r="AL89" t="s" s="1"/>
      <c r="AM89" t="s" s="1"/>
      <c r="AN89" t="s" s="1"/>
      <c r="AO89" t="s" s="1">
        <v>1632</v>
      </c>
      <c r="AP89" t="s" s="1">
        <v>238</v>
      </c>
      <c r="AQ89" t="s" s="1">
        <v>615</v>
      </c>
      <c r="AR89" t="s" s="1">
        <v>1817</v>
      </c>
      <c r="AS89" t="s" s="1">
        <v>233</v>
      </c>
      <c r="AT89" t="s" s="1">
        <v>1480</v>
      </c>
      <c r="AU89" t="s" s="1">
        <v>1359</v>
      </c>
      <c r="AV89" t="s" s="1">
        <v>2404</v>
      </c>
      <c r="AW89" t="s" s="1">
        <v>307</v>
      </c>
      <c r="AX89" t="n" s="4">
        <v>2</v>
      </c>
    </row>
    <row r="90" spans="1:50">
      <c r="A90" t="n" s="4">
        <v>86</v>
      </c>
      <c r="B90" t="s" s="1">
        <v>963</v>
      </c>
      <c r="C90" s="2">
        <f>HYPERLINK("https://my.zakupivli.pro/remote/dispatcher/state_purchase_view/63796826")</f>
        <v/>
      </c>
      <c r="D90" t="s" s="1">
        <v>1678</v>
      </c>
      <c r="E90" t="s" s="1">
        <v>333</v>
      </c>
      <c r="F90" t="s" s="1">
        <v>2995</v>
      </c>
      <c r="G90" t="s" s="1">
        <v>1725</v>
      </c>
      <c r="H90" t="n" s="6">
        <v>45986.0</v>
      </c>
      <c r="I90" t="n" s="6">
        <v>45986.0</v>
      </c>
      <c r="J90" t="n" s="8">
        <v>0.6732986111111111</v>
      </c>
      <c r="K90" t="n" s="6">
        <v>45989.0</v>
      </c>
      <c r="L90" t="n" s="8">
        <v>0.0</v>
      </c>
      <c r="M90" t="s" s="1">
        <v>2994</v>
      </c>
      <c r="N90" t="s" s="1">
        <v>1531</v>
      </c>
      <c r="O90" t="s" s="1">
        <v>1785</v>
      </c>
      <c r="P90" t="s" s="1">
        <v>468</v>
      </c>
      <c r="Q90" t="s" s="1">
        <v>3088</v>
      </c>
      <c r="R90" t="n" s="10">
        <v>408.0</v>
      </c>
      <c r="S90" t="s" s="1">
        <v>3019</v>
      </c>
      <c r="T90" t="n" s="1">
        <v>7000.0</v>
      </c>
      <c r="U90" t="s" s="1">
        <v>2010</v>
      </c>
      <c r="V90" t="s" s="1">
        <v>2201</v>
      </c>
      <c r="W90" t="s" s="1">
        <v>1545</v>
      </c>
      <c r="X90" t="s" s="1">
        <v>2623</v>
      </c>
      <c r="Y90" t="s" s="1"/>
      <c r="Z90" t="n" s="6">
        <v>46022.0</v>
      </c>
      <c r="AA90" t="s" s="1">
        <v>2201</v>
      </c>
      <c r="AB90" t="s" s="1"/>
      <c r="AC90" t="s" s="1">
        <v>2927</v>
      </c>
      <c r="AD90" t="s" s="1">
        <v>2013</v>
      </c>
      <c r="AE90" t="s" s="1"/>
      <c r="AF90" t="s" s="1"/>
      <c r="AG90" t="s" s="1"/>
      <c r="AH90" t="s" s="1"/>
      <c r="AI90" t="s" s="1">
        <v>1400</v>
      </c>
      <c r="AJ90" t="s" s="1"/>
      <c r="AK90" t="s" s="1"/>
      <c r="AL90" t="s" s="1"/>
      <c r="AM90" t="s" s="1">
        <v>1438</v>
      </c>
      <c r="AN90" t="s" s="1">
        <v>342</v>
      </c>
      <c r="AO90" t="s" s="1">
        <v>1704</v>
      </c>
      <c r="AP90" t="s" s="1">
        <v>238</v>
      </c>
      <c r="AQ90" t="s" s="1"/>
      <c r="AR90" t="s" s="1">
        <v>3029</v>
      </c>
      <c r="AS90" t="s" s="1">
        <v>233</v>
      </c>
      <c r="AT90" t="s" s="1">
        <v>2040</v>
      </c>
      <c r="AU90" t="s" s="1">
        <v>1277</v>
      </c>
      <c r="AV90" t="s" s="1">
        <v>2312</v>
      </c>
      <c r="AW90" t="s" s="1">
        <v>37</v>
      </c>
      <c r="AX90" t="s" s="1">
        <v>233</v>
      </c>
    </row>
    <row r="91" spans="1:50">
      <c r="A91" t="n" s="4">
        <v>87</v>
      </c>
      <c r="B91" t="s" s="1">
        <v>962</v>
      </c>
      <c r="C91" s="2">
        <f>HYPERLINK("https://my.zakupivli.pro/remote/dispatcher/state_purchase_lot_view/1853243")</f>
        <v/>
      </c>
      <c r="D91" t="s" s="1">
        <v>1649</v>
      </c>
      <c r="E91" t="s" s="1">
        <v>333</v>
      </c>
      <c r="F91" t="s" s="1">
        <v>2995</v>
      </c>
      <c r="G91" t="s" s="1">
        <v>1526</v>
      </c>
      <c r="H91" t="n" s="6">
        <v>45986.0</v>
      </c>
      <c r="I91" t="n" s="6">
        <v>45986.0</v>
      </c>
      <c r="J91" t="n" s="8">
        <v>0.6804861111111111</v>
      </c>
      <c r="K91" t="n" s="6">
        <v>45994.0</v>
      </c>
      <c r="L91" t="n" s="8">
        <v>0.0</v>
      </c>
      <c r="M91" t="n" s="9">
        <v>45994.463883530094</v>
      </c>
      <c r="N91" t="s" s="1">
        <v>1531</v>
      </c>
      <c r="O91" t="s" s="1">
        <v>2072</v>
      </c>
      <c r="P91" t="s" s="1">
        <v>247</v>
      </c>
      <c r="Q91" t="n" s="10">
        <v>499.8</v>
      </c>
      <c r="R91" t="n" s="10">
        <v>142.8</v>
      </c>
      <c r="S91" t="s" s="1">
        <v>3019</v>
      </c>
      <c r="T91" t="n" s="1">
        <v>4760.0</v>
      </c>
      <c r="U91" t="n" s="10">
        <v>49980.0</v>
      </c>
      <c r="V91" t="s" s="1">
        <v>2201</v>
      </c>
      <c r="W91" t="s" s="1">
        <v>2974</v>
      </c>
      <c r="X91" t="s" s="1">
        <v>2614</v>
      </c>
      <c r="Y91" t="s" s="1"/>
      <c r="Z91" t="n" s="6">
        <v>46022.0</v>
      </c>
      <c r="AA91" t="s" s="1">
        <v>2201</v>
      </c>
      <c r="AB91" t="s" s="1"/>
      <c r="AC91" t="s" s="1">
        <v>2798</v>
      </c>
      <c r="AD91" t="s" s="1">
        <v>2201</v>
      </c>
      <c r="AE91" t="s" s="1"/>
      <c r="AF91" t="s" s="1"/>
      <c r="AG91" t="s" s="1">
        <v>386</v>
      </c>
      <c r="AH91" t="s" s="1"/>
      <c r="AI91" t="s" s="1">
        <v>1980</v>
      </c>
      <c r="AJ91" t="s" s="1"/>
      <c r="AK91" t="s" s="1"/>
      <c r="AL91" t="s" s="1">
        <v>1419</v>
      </c>
      <c r="AM91" t="s" s="1">
        <v>2008</v>
      </c>
      <c r="AN91" t="s" s="1">
        <v>385</v>
      </c>
      <c r="AO91" t="s" s="1">
        <v>1649</v>
      </c>
      <c r="AP91" t="s" s="1">
        <v>238</v>
      </c>
      <c r="AQ91" t="s" s="1">
        <v>372</v>
      </c>
      <c r="AR91" t="s" s="1">
        <v>3074</v>
      </c>
      <c r="AS91" t="s" s="1">
        <v>233</v>
      </c>
      <c r="AT91" t="s" s="1">
        <v>1898</v>
      </c>
      <c r="AU91" t="s" s="1">
        <v>731</v>
      </c>
      <c r="AV91" t="s" s="1">
        <v>2601</v>
      </c>
      <c r="AW91" t="s" s="1">
        <v>56</v>
      </c>
      <c r="AX91" t="s" s="1">
        <v>233</v>
      </c>
    </row>
    <row r="92" spans="1:50">
      <c r="A92" t="n" s="4">
        <v>88</v>
      </c>
      <c r="B92" t="s" s="1">
        <v>961</v>
      </c>
      <c r="C92" s="2">
        <f>HYPERLINK("https://my.zakupivli.pro/remote/dispatcher/state_purchase_view/63796893")</f>
        <v/>
      </c>
      <c r="D92" t="s" s="1">
        <v>1632</v>
      </c>
      <c r="E92" t="s" s="1">
        <v>333</v>
      </c>
      <c r="F92" t="s" s="1">
        <v>2995</v>
      </c>
      <c r="G92" t="s" s="1">
        <v>1725</v>
      </c>
      <c r="H92" t="n" s="6">
        <v>45986.0</v>
      </c>
      <c r="I92" t="n" s="6">
        <v>45986.0</v>
      </c>
      <c r="J92" t="n" s="8">
        <v>0.6704282407407407</v>
      </c>
      <c r="K92" t="n" s="6">
        <v>45989.0</v>
      </c>
      <c r="L92" t="n" s="8">
        <v>0.0</v>
      </c>
      <c r="M92" t="s" s="1">
        <v>2994</v>
      </c>
      <c r="N92" t="s" s="1">
        <v>1531</v>
      </c>
      <c r="O92" t="s" s="1">
        <v>2170</v>
      </c>
      <c r="P92" t="s" s="1">
        <v>404</v>
      </c>
      <c r="Q92" t="s" s="1">
        <v>3088</v>
      </c>
      <c r="R92" t="n" s="10">
        <v>408.0</v>
      </c>
      <c r="S92" t="s" s="1">
        <v>3019</v>
      </c>
      <c r="T92" t="n" s="1">
        <v>11000.0</v>
      </c>
      <c r="U92" t="s" s="1">
        <v>2010</v>
      </c>
      <c r="V92" t="s" s="1">
        <v>2201</v>
      </c>
      <c r="W92" t="s" s="1">
        <v>2209</v>
      </c>
      <c r="X92" t="s" s="1">
        <v>2732</v>
      </c>
      <c r="Y92" t="n" s="6">
        <v>45992.0</v>
      </c>
      <c r="Z92" t="n" s="6">
        <v>46022.0</v>
      </c>
      <c r="AA92" t="s" s="1">
        <v>2201</v>
      </c>
      <c r="AB92" t="s" s="1"/>
      <c r="AC92" t="s" s="1"/>
      <c r="AD92" t="s" s="1">
        <v>2013</v>
      </c>
      <c r="AE92" t="s" s="1"/>
      <c r="AF92" t="s" s="1"/>
      <c r="AG92" t="s" s="1"/>
      <c r="AH92" t="s" s="1">
        <v>365</v>
      </c>
      <c r="AI92" t="s" s="1">
        <v>1804</v>
      </c>
      <c r="AJ92" t="s" s="1"/>
      <c r="AK92" t="s" s="1"/>
      <c r="AL92" t="s" s="1">
        <v>1413</v>
      </c>
      <c r="AM92" t="s" s="1">
        <v>2008</v>
      </c>
      <c r="AN92" t="s" s="1"/>
      <c r="AO92" t="s" s="1">
        <v>1691</v>
      </c>
      <c r="AP92" t="s" s="1">
        <v>238</v>
      </c>
      <c r="AQ92" t="s" s="1"/>
      <c r="AR92" t="s" s="1">
        <v>3104</v>
      </c>
      <c r="AS92" t="s" s="1">
        <v>233</v>
      </c>
      <c r="AT92" t="s" s="1">
        <v>1822</v>
      </c>
      <c r="AU92" t="s" s="1">
        <v>1286</v>
      </c>
      <c r="AV92" t="s" s="1">
        <v>2563</v>
      </c>
      <c r="AW92" t="s" s="1">
        <v>136</v>
      </c>
      <c r="AX92" t="s" s="1">
        <v>233</v>
      </c>
    </row>
    <row r="93" spans="1:50">
      <c r="A93" t="n" s="4">
        <v>89</v>
      </c>
      <c r="B93" t="s" s="1">
        <v>960</v>
      </c>
      <c r="C93" s="2">
        <f>HYPERLINK("https://my.zakupivli.pro/remote/dispatcher/state_purchase_view/63788000")</f>
        <v/>
      </c>
      <c r="D93" t="s" s="1">
        <v>1632</v>
      </c>
      <c r="E93" t="s" s="1">
        <v>333</v>
      </c>
      <c r="F93" t="s" s="1">
        <v>2995</v>
      </c>
      <c r="G93" t="s" s="1">
        <v>1725</v>
      </c>
      <c r="H93" t="n" s="6">
        <v>45986.0</v>
      </c>
      <c r="I93" t="n" s="6">
        <v>45986.0</v>
      </c>
      <c r="J93" t="n" s="8">
        <v>0.6674305555555555</v>
      </c>
      <c r="K93" t="n" s="6">
        <v>45989.0</v>
      </c>
      <c r="L93" t="n" s="8">
        <v>0.0</v>
      </c>
      <c r="M93" t="s" s="1">
        <v>2994</v>
      </c>
      <c r="N93" t="s" s="1">
        <v>1531</v>
      </c>
      <c r="O93" t="s" s="1">
        <v>1464</v>
      </c>
      <c r="P93" t="s" s="1">
        <v>659</v>
      </c>
      <c r="Q93" t="s" s="1">
        <v>3088</v>
      </c>
      <c r="R93" t="n" s="10">
        <v>408.0</v>
      </c>
      <c r="S93" t="s" s="1">
        <v>3019</v>
      </c>
      <c r="T93" t="n" s="1">
        <v>15414.0</v>
      </c>
      <c r="U93" t="s" s="1">
        <v>2010</v>
      </c>
      <c r="V93" t="s" s="1">
        <v>2201</v>
      </c>
      <c r="W93" t="s" s="1">
        <v>2141</v>
      </c>
      <c r="X93" t="s" s="1">
        <v>2534</v>
      </c>
      <c r="Y93" t="s" s="1"/>
      <c r="Z93" t="n" s="6">
        <v>46022.0</v>
      </c>
      <c r="AA93" t="s" s="1"/>
      <c r="AB93" t="s" s="1"/>
      <c r="AC93" t="s" s="1"/>
      <c r="AD93" t="s" s="1"/>
      <c r="AE93" t="s" s="1"/>
      <c r="AF93" t="s" s="1"/>
      <c r="AG93" t="s" s="1"/>
      <c r="AH93" t="s" s="1"/>
      <c r="AI93" t="s" s="1"/>
      <c r="AJ93" t="s" s="1"/>
      <c r="AK93" t="s" s="1"/>
      <c r="AL93" t="s" s="1"/>
      <c r="AM93" t="s" s="1"/>
      <c r="AN93" t="s" s="1"/>
      <c r="AO93" t="s" s="1">
        <v>1632</v>
      </c>
      <c r="AP93" t="s" s="1">
        <v>238</v>
      </c>
      <c r="AQ93" t="s" s="1"/>
      <c r="AR93" t="s" s="1">
        <v>3113</v>
      </c>
      <c r="AS93" t="s" s="1">
        <v>233</v>
      </c>
      <c r="AT93" t="s" s="1">
        <v>2156</v>
      </c>
      <c r="AU93" t="s" s="1">
        <v>1302</v>
      </c>
      <c r="AV93" t="s" s="1">
        <v>2538</v>
      </c>
      <c r="AW93" t="s" s="1">
        <v>182</v>
      </c>
      <c r="AX93" t="s" s="1">
        <v>233</v>
      </c>
    </row>
    <row r="94" spans="1:50">
      <c r="A94" t="n" s="4">
        <v>90</v>
      </c>
      <c r="B94" t="s" s="1">
        <v>959</v>
      </c>
      <c r="C94" s="2">
        <f>HYPERLINK("https://my.zakupivli.pro/remote/dispatcher/state_purchase_view/63796663")</f>
        <v/>
      </c>
      <c r="D94" t="s" s="1">
        <v>1678</v>
      </c>
      <c r="E94" t="s" s="1">
        <v>333</v>
      </c>
      <c r="F94" t="s" s="1">
        <v>2995</v>
      </c>
      <c r="G94" t="s" s="1">
        <v>1725</v>
      </c>
      <c r="H94" t="n" s="6">
        <v>45986.0</v>
      </c>
      <c r="I94" t="n" s="6">
        <v>45986.0</v>
      </c>
      <c r="J94" t="n" s="8">
        <v>0.6677546296296296</v>
      </c>
      <c r="K94" t="n" s="6">
        <v>45989.0</v>
      </c>
      <c r="L94" t="n" s="8">
        <v>0.0</v>
      </c>
      <c r="M94" t="s" s="1">
        <v>2994</v>
      </c>
      <c r="N94" t="s" s="1">
        <v>1531</v>
      </c>
      <c r="O94" t="s" s="1">
        <v>2004</v>
      </c>
      <c r="P94" t="s" s="1">
        <v>419</v>
      </c>
      <c r="Q94" t="s" s="1">
        <v>3088</v>
      </c>
      <c r="R94" t="n" s="10">
        <v>142.8</v>
      </c>
      <c r="S94" t="s" s="1">
        <v>3019</v>
      </c>
      <c r="T94" t="n" s="1">
        <v>5000.0</v>
      </c>
      <c r="U94" t="s" s="1">
        <v>2010</v>
      </c>
      <c r="V94" t="s" s="1">
        <v>2201</v>
      </c>
      <c r="W94" t="s" s="1">
        <v>2974</v>
      </c>
      <c r="X94" t="s" s="1">
        <v>2768</v>
      </c>
      <c r="Y94" t="s" s="1"/>
      <c r="Z94" t="n" s="6">
        <v>46022.0</v>
      </c>
      <c r="AA94" t="s" s="1">
        <v>2201</v>
      </c>
      <c r="AB94" t="s" s="1"/>
      <c r="AC94" t="s" s="1">
        <v>2840</v>
      </c>
      <c r="AD94" t="s" s="1">
        <v>2013</v>
      </c>
      <c r="AE94" t="s" s="1"/>
      <c r="AF94" t="s" s="1"/>
      <c r="AG94" t="s" s="1"/>
      <c r="AH94" t="s" s="1"/>
      <c r="AI94" t="s" s="1">
        <v>1804</v>
      </c>
      <c r="AJ94" t="s" s="1"/>
      <c r="AK94" t="s" s="1"/>
      <c r="AL94" t="s" s="1">
        <v>1419</v>
      </c>
      <c r="AM94" t="s" s="1">
        <v>1438</v>
      </c>
      <c r="AN94" t="s" s="1">
        <v>1619</v>
      </c>
      <c r="AO94" t="s" s="1">
        <v>1632</v>
      </c>
      <c r="AP94" t="s" s="1">
        <v>238</v>
      </c>
      <c r="AQ94" t="s" s="1"/>
      <c r="AR94" t="s" s="1">
        <v>3056</v>
      </c>
      <c r="AS94" t="s" s="1">
        <v>233</v>
      </c>
      <c r="AT94" t="s" s="1">
        <v>2169</v>
      </c>
      <c r="AU94" t="s" s="1">
        <v>1074</v>
      </c>
      <c r="AV94" t="s" s="1">
        <v>2600</v>
      </c>
      <c r="AW94" t="s" s="1">
        <v>533</v>
      </c>
      <c r="AX94" t="s" s="1">
        <v>233</v>
      </c>
    </row>
    <row r="95" spans="1:50">
      <c r="A95" t="n" s="4">
        <v>91</v>
      </c>
      <c r="B95" t="s" s="1">
        <v>958</v>
      </c>
      <c r="C95" s="2">
        <f>HYPERLINK("https://my.zakupivli.pro/remote/dispatcher/state_purchase_view/63796572")</f>
        <v/>
      </c>
      <c r="D95" t="s" s="1">
        <v>1678</v>
      </c>
      <c r="E95" t="s" s="1">
        <v>333</v>
      </c>
      <c r="F95" t="s" s="1">
        <v>2995</v>
      </c>
      <c r="G95" t="s" s="1">
        <v>1725</v>
      </c>
      <c r="H95" t="n" s="6">
        <v>45986.0</v>
      </c>
      <c r="I95" t="n" s="6">
        <v>45986.0</v>
      </c>
      <c r="J95" t="n" s="8">
        <v>0.6654745370370371</v>
      </c>
      <c r="K95" t="n" s="6">
        <v>45989.0</v>
      </c>
      <c r="L95" t="n" s="8">
        <v>0.0</v>
      </c>
      <c r="M95" t="s" s="1">
        <v>2994</v>
      </c>
      <c r="N95" t="s" s="1">
        <v>1531</v>
      </c>
      <c r="O95" t="s" s="1">
        <v>1589</v>
      </c>
      <c r="P95" t="s" s="1">
        <v>505</v>
      </c>
      <c r="Q95" t="s" s="1">
        <v>3088</v>
      </c>
      <c r="R95" t="n" s="10">
        <v>2040.0</v>
      </c>
      <c r="S95" t="s" s="1">
        <v>3019</v>
      </c>
      <c r="T95" t="n" s="1">
        <v>450000.0</v>
      </c>
      <c r="U95" t="s" s="1">
        <v>2010</v>
      </c>
      <c r="V95" t="s" s="1">
        <v>2201</v>
      </c>
      <c r="W95" t="s" s="1">
        <v>1819</v>
      </c>
      <c r="X95" t="s" s="1">
        <v>2283</v>
      </c>
      <c r="Y95" t="n" s="6">
        <v>46023.0</v>
      </c>
      <c r="Z95" t="n" s="6">
        <v>46387.0</v>
      </c>
      <c r="AA95" t="s" s="1">
        <v>2201</v>
      </c>
      <c r="AB95" t="s" s="1"/>
      <c r="AC95" t="s" s="1">
        <v>2843</v>
      </c>
      <c r="AD95" t="s" s="1">
        <v>2013</v>
      </c>
      <c r="AE95" t="s" s="1"/>
      <c r="AF95" t="s" s="1"/>
      <c r="AG95" t="s" s="1"/>
      <c r="AH95" t="s" s="1"/>
      <c r="AI95" t="s" s="1">
        <v>1804</v>
      </c>
      <c r="AJ95" t="s" s="1"/>
      <c r="AK95" t="s" s="1"/>
      <c r="AL95" t="s" s="1">
        <v>2084</v>
      </c>
      <c r="AM95" t="s" s="1">
        <v>1438</v>
      </c>
      <c r="AN95" t="s" s="1">
        <v>3003</v>
      </c>
      <c r="AO95" t="s" s="1">
        <v>1678</v>
      </c>
      <c r="AP95" t="s" s="1">
        <v>238</v>
      </c>
      <c r="AQ95" t="s" s="1"/>
      <c r="AR95" t="s" s="1">
        <v>1817</v>
      </c>
      <c r="AS95" t="s" s="1">
        <v>233</v>
      </c>
      <c r="AT95" t="s" s="1">
        <v>1729</v>
      </c>
      <c r="AU95" t="s" s="1">
        <v>1354</v>
      </c>
      <c r="AV95" t="s" s="1">
        <v>2403</v>
      </c>
      <c r="AW95" t="s" s="1">
        <v>526</v>
      </c>
      <c r="AX95" t="s" s="1">
        <v>233</v>
      </c>
    </row>
    <row r="96" spans="1:50">
      <c r="A96" t="n" s="4">
        <v>92</v>
      </c>
      <c r="B96" t="s" s="1">
        <v>957</v>
      </c>
      <c r="C96" s="2">
        <f>HYPERLINK("https://my.zakupivli.pro/remote/dispatcher/state_purchase_view/63796157")</f>
        <v/>
      </c>
      <c r="D96" t="s" s="1">
        <v>1632</v>
      </c>
      <c r="E96" t="s" s="1">
        <v>333</v>
      </c>
      <c r="F96" t="s" s="1">
        <v>2995</v>
      </c>
      <c r="G96" t="s" s="1">
        <v>1725</v>
      </c>
      <c r="H96" t="n" s="6">
        <v>45986.0</v>
      </c>
      <c r="I96" t="n" s="6">
        <v>45986.0</v>
      </c>
      <c r="J96" t="n" s="8">
        <v>0.6655555555555556</v>
      </c>
      <c r="K96" t="n" s="6">
        <v>45989.0</v>
      </c>
      <c r="L96" t="n" s="8">
        <v>0.3333333333333333</v>
      </c>
      <c r="M96" t="s" s="1">
        <v>2994</v>
      </c>
      <c r="N96" t="s" s="1">
        <v>1531</v>
      </c>
      <c r="O96" t="s" s="1">
        <v>1855</v>
      </c>
      <c r="P96" t="s" s="1">
        <v>466</v>
      </c>
      <c r="Q96" t="s" s="1">
        <v>3088</v>
      </c>
      <c r="R96" t="n" s="10">
        <v>408.0</v>
      </c>
      <c r="S96" t="s" s="1">
        <v>3019</v>
      </c>
      <c r="T96" t="n" s="1">
        <v>14500.0</v>
      </c>
      <c r="U96" t="s" s="1">
        <v>2010</v>
      </c>
      <c r="V96" t="s" s="1">
        <v>2201</v>
      </c>
      <c r="W96" t="s" s="1">
        <v>1545</v>
      </c>
      <c r="X96" t="s" s="1">
        <v>2620</v>
      </c>
      <c r="Y96" t="s" s="1"/>
      <c r="Z96" t="n" s="6">
        <v>46022.0</v>
      </c>
      <c r="AA96" t="s" s="1">
        <v>2201</v>
      </c>
      <c r="AB96" t="s" s="1">
        <v>1510</v>
      </c>
      <c r="AC96" t="s" s="1">
        <v>2929</v>
      </c>
      <c r="AD96" t="s" s="1">
        <v>2013</v>
      </c>
      <c r="AE96" t="s" s="1"/>
      <c r="AF96" t="s" s="1"/>
      <c r="AG96" t="s" s="1"/>
      <c r="AH96" t="s" s="1"/>
      <c r="AI96" t="s" s="1">
        <v>1400</v>
      </c>
      <c r="AJ96" t="s" s="1"/>
      <c r="AK96" t="s" s="1"/>
      <c r="AL96" t="s" s="1"/>
      <c r="AM96" t="s" s="1">
        <v>2008</v>
      </c>
      <c r="AN96" t="s" s="1">
        <v>3138</v>
      </c>
      <c r="AO96" t="s" s="1">
        <v>1632</v>
      </c>
      <c r="AP96" t="s" s="1">
        <v>238</v>
      </c>
      <c r="AQ96" t="s" s="1"/>
      <c r="AR96" t="s" s="1">
        <v>1549</v>
      </c>
      <c r="AS96" t="s" s="1">
        <v>233</v>
      </c>
      <c r="AT96" t="s" s="1">
        <v>1566</v>
      </c>
      <c r="AU96" t="s" s="1">
        <v>1338</v>
      </c>
      <c r="AV96" t="s" s="1">
        <v>2308</v>
      </c>
      <c r="AW96" t="s" s="1">
        <v>40</v>
      </c>
      <c r="AX96" t="s" s="1">
        <v>233</v>
      </c>
    </row>
    <row r="97" spans="1:50">
      <c r="A97" t="n" s="4">
        <v>93</v>
      </c>
      <c r="B97" t="s" s="1">
        <v>956</v>
      </c>
      <c r="C97" s="2">
        <f>HYPERLINK("https://my.zakupivli.pro/remote/dispatcher/state_purchase_view/63796535")</f>
        <v/>
      </c>
      <c r="D97" t="s" s="1">
        <v>1678</v>
      </c>
      <c r="E97" t="s" s="1">
        <v>333</v>
      </c>
      <c r="F97" t="s" s="1">
        <v>2995</v>
      </c>
      <c r="G97" t="s" s="1">
        <v>1725</v>
      </c>
      <c r="H97" t="n" s="6">
        <v>45986.0</v>
      </c>
      <c r="I97" t="n" s="6">
        <v>45986.0</v>
      </c>
      <c r="J97" t="n" s="8">
        <v>0.6667592592592593</v>
      </c>
      <c r="K97" t="n" s="6">
        <v>45989.0</v>
      </c>
      <c r="L97" t="n" s="8">
        <v>0.0</v>
      </c>
      <c r="M97" t="s" s="1">
        <v>2994</v>
      </c>
      <c r="N97" t="s" s="1">
        <v>1531</v>
      </c>
      <c r="O97" t="s" s="1">
        <v>2003</v>
      </c>
      <c r="P97" t="s" s="1">
        <v>269</v>
      </c>
      <c r="Q97" t="s" s="1">
        <v>3088</v>
      </c>
      <c r="R97" t="n" s="10">
        <v>612.0</v>
      </c>
      <c r="S97" t="s" s="1">
        <v>3019</v>
      </c>
      <c r="T97" t="n" s="1">
        <v>24000.0</v>
      </c>
      <c r="U97" t="s" s="1">
        <v>2010</v>
      </c>
      <c r="V97" t="s" s="1">
        <v>2201</v>
      </c>
      <c r="W97" t="s" s="1">
        <v>3035</v>
      </c>
      <c r="X97" t="s" s="1">
        <v>2251</v>
      </c>
      <c r="Y97" t="n" s="6">
        <v>45992.0</v>
      </c>
      <c r="Z97" t="n" s="6">
        <v>46022.0</v>
      </c>
      <c r="AA97" t="s" s="1">
        <v>2201</v>
      </c>
      <c r="AB97" t="s" s="1"/>
      <c r="AC97" t="s" s="1">
        <v>2937</v>
      </c>
      <c r="AD97" t="s" s="1">
        <v>2013</v>
      </c>
      <c r="AE97" t="s" s="1"/>
      <c r="AF97" t="s" s="1"/>
      <c r="AG97" t="s" s="1"/>
      <c r="AH97" t="s" s="1"/>
      <c r="AI97" t="s" s="1">
        <v>1400</v>
      </c>
      <c r="AJ97" t="s" s="1"/>
      <c r="AK97" t="s" s="1"/>
      <c r="AL97" t="s" s="1">
        <v>2084</v>
      </c>
      <c r="AM97" t="s" s="1">
        <v>1438</v>
      </c>
      <c r="AN97" t="s" s="1"/>
      <c r="AO97" t="s" s="1">
        <v>1632</v>
      </c>
      <c r="AP97" t="s" s="1">
        <v>238</v>
      </c>
      <c r="AQ97" t="s" s="1"/>
      <c r="AR97" t="s" s="1"/>
      <c r="AS97" t="s" s="1">
        <v>233</v>
      </c>
      <c r="AT97" t="s" s="1">
        <v>2063</v>
      </c>
      <c r="AU97" t="s" s="1">
        <v>746</v>
      </c>
      <c r="AV97" t="s" s="1">
        <v>2741</v>
      </c>
      <c r="AW97" t="s" s="1">
        <v>572</v>
      </c>
      <c r="AX97" t="s" s="1">
        <v>233</v>
      </c>
    </row>
    <row r="98" spans="1:50">
      <c r="A98" t="n" s="4">
        <v>94</v>
      </c>
      <c r="B98" t="s" s="1">
        <v>955</v>
      </c>
      <c r="C98" s="2">
        <f>HYPERLINK("https://my.zakupivli.pro/remote/dispatcher/state_purchase_view/63795655")</f>
        <v/>
      </c>
      <c r="D98" t="s" s="1">
        <v>1678</v>
      </c>
      <c r="E98" t="s" s="1">
        <v>333</v>
      </c>
      <c r="F98" t="s" s="1">
        <v>2995</v>
      </c>
      <c r="G98" t="s" s="1">
        <v>1725</v>
      </c>
      <c r="H98" t="n" s="6">
        <v>45986.0</v>
      </c>
      <c r="I98" t="n" s="6">
        <v>45986.0</v>
      </c>
      <c r="J98" t="n" s="8">
        <v>0.6706365740740741</v>
      </c>
      <c r="K98" t="n" s="6">
        <v>45989.0</v>
      </c>
      <c r="L98" t="n" s="8">
        <v>0.0</v>
      </c>
      <c r="M98" t="s" s="1">
        <v>2994</v>
      </c>
      <c r="N98" t="s" s="1">
        <v>1531</v>
      </c>
      <c r="O98" t="s" s="1">
        <v>1885</v>
      </c>
      <c r="P98" t="s" s="1">
        <v>431</v>
      </c>
      <c r="Q98" t="s" s="1">
        <v>3088</v>
      </c>
      <c r="R98" t="n" s="10">
        <v>408.0</v>
      </c>
      <c r="S98" t="s" s="1">
        <v>3019</v>
      </c>
      <c r="T98" t="n" s="1">
        <v>11547.0</v>
      </c>
      <c r="U98" t="s" s="1">
        <v>2010</v>
      </c>
      <c r="V98" t="s" s="1">
        <v>2201</v>
      </c>
      <c r="W98" t="s" s="1">
        <v>2099</v>
      </c>
      <c r="X98" t="s" s="1">
        <v>2690</v>
      </c>
      <c r="Y98" t="s" s="1"/>
      <c r="Z98" t="n" s="6">
        <v>46022.0</v>
      </c>
      <c r="AA98" t="s" s="1">
        <v>2201</v>
      </c>
      <c r="AB98" t="s" s="1">
        <v>696</v>
      </c>
      <c r="AC98" t="s" s="1">
        <v>2901</v>
      </c>
      <c r="AD98" t="s" s="1">
        <v>2201</v>
      </c>
      <c r="AE98" t="s" s="1"/>
      <c r="AF98" t="s" s="1"/>
      <c r="AG98" t="s" s="1"/>
      <c r="AH98" t="s" s="1"/>
      <c r="AI98" t="s" s="1">
        <v>1980</v>
      </c>
      <c r="AJ98" t="s" s="1"/>
      <c r="AK98" t="s" s="1"/>
      <c r="AL98" t="s" s="1">
        <v>1410</v>
      </c>
      <c r="AM98" t="s" s="1">
        <v>1438</v>
      </c>
      <c r="AN98" t="s" s="1"/>
      <c r="AO98" t="s" s="1">
        <v>1678</v>
      </c>
      <c r="AP98" t="s" s="1">
        <v>238</v>
      </c>
      <c r="AQ98" t="s" s="1"/>
      <c r="AR98" t="s" s="1">
        <v>3037</v>
      </c>
      <c r="AS98" t="s" s="1">
        <v>233</v>
      </c>
      <c r="AT98" t="s" s="1">
        <v>1927</v>
      </c>
      <c r="AU98" t="s" s="1">
        <v>1198</v>
      </c>
      <c r="AV98" t="s" s="1">
        <v>2518</v>
      </c>
      <c r="AW98" t="s" s="1">
        <v>183</v>
      </c>
      <c r="AX98" t="s" s="1">
        <v>233</v>
      </c>
    </row>
    <row r="99" spans="1:50">
      <c r="A99" t="n" s="4">
        <v>95</v>
      </c>
      <c r="B99" t="s" s="1">
        <v>954</v>
      </c>
      <c r="C99" s="2">
        <f>HYPERLINK("https://my.zakupivli.pro/remote/dispatcher/state_purchase_view/63795542")</f>
        <v/>
      </c>
      <c r="D99" t="s" s="1">
        <v>1632</v>
      </c>
      <c r="E99" t="s" s="1">
        <v>333</v>
      </c>
      <c r="F99" t="s" s="1">
        <v>2995</v>
      </c>
      <c r="G99" t="s" s="1">
        <v>1725</v>
      </c>
      <c r="H99" t="n" s="6">
        <v>45986.0</v>
      </c>
      <c r="I99" t="n" s="6">
        <v>45986.0</v>
      </c>
      <c r="J99" t="n" s="8">
        <v>0.6647106481481482</v>
      </c>
      <c r="K99" t="n" s="6">
        <v>45989.0</v>
      </c>
      <c r="L99" t="n" s="8">
        <v>0.0</v>
      </c>
      <c r="M99" t="s" s="1">
        <v>2994</v>
      </c>
      <c r="N99" t="s" s="1">
        <v>1531</v>
      </c>
      <c r="O99" t="s" s="1">
        <v>2095</v>
      </c>
      <c r="P99" t="s" s="1">
        <v>262</v>
      </c>
      <c r="Q99" t="s" s="1">
        <v>3088</v>
      </c>
      <c r="R99" t="n" s="10">
        <v>612.0</v>
      </c>
      <c r="S99" t="s" s="1">
        <v>3019</v>
      </c>
      <c r="T99" t="n" s="1">
        <v>23912.0</v>
      </c>
      <c r="U99" t="s" s="1">
        <v>2010</v>
      </c>
      <c r="V99" t="s" s="1">
        <v>2201</v>
      </c>
      <c r="W99" t="s" s="1">
        <v>2971</v>
      </c>
      <c r="X99" t="s" s="1">
        <v>2361</v>
      </c>
      <c r="Y99" t="n" s="6">
        <v>45992.0</v>
      </c>
      <c r="Z99" t="n" s="6">
        <v>46022.0</v>
      </c>
      <c r="AA99" t="s" s="1">
        <v>2201</v>
      </c>
      <c r="AB99" t="s" s="1"/>
      <c r="AC99" t="s" s="1"/>
      <c r="AD99" t="s" s="1">
        <v>2201</v>
      </c>
      <c r="AE99" t="s" s="1"/>
      <c r="AF99" t="s" s="1"/>
      <c r="AG99" t="s" s="1"/>
      <c r="AH99" t="s" s="1"/>
      <c r="AI99" t="s" s="1">
        <v>2081</v>
      </c>
      <c r="AJ99" t="s" s="1"/>
      <c r="AK99" t="s" s="1"/>
      <c r="AL99" t="s" s="1"/>
      <c r="AM99" t="s" s="1">
        <v>2008</v>
      </c>
      <c r="AN99" t="s" s="1"/>
      <c r="AO99" t="s" s="1">
        <v>1651</v>
      </c>
      <c r="AP99" t="s" s="1">
        <v>238</v>
      </c>
      <c r="AQ99" t="s" s="1"/>
      <c r="AR99" t="s" s="1">
        <v>3052</v>
      </c>
      <c r="AS99" t="s" s="1">
        <v>233</v>
      </c>
      <c r="AT99" t="s" s="1">
        <v>2014</v>
      </c>
      <c r="AU99" t="s" s="1">
        <v>1350</v>
      </c>
      <c r="AV99" t="s" s="1">
        <v>2591</v>
      </c>
      <c r="AW99" t="s" s="1">
        <v>67</v>
      </c>
      <c r="AX99" t="s" s="1">
        <v>233</v>
      </c>
    </row>
    <row r="100" spans="1:50">
      <c r="A100" t="n" s="4">
        <v>96</v>
      </c>
      <c r="B100" t="s" s="1">
        <v>953</v>
      </c>
      <c r="C100" s="2">
        <f>HYPERLINK("https://my.zakupivli.pro/remote/dispatcher/state_purchase_view/63795264")</f>
        <v/>
      </c>
      <c r="D100" t="s" s="1">
        <v>1678</v>
      </c>
      <c r="E100" t="s" s="1">
        <v>333</v>
      </c>
      <c r="F100" t="s" s="1">
        <v>2995</v>
      </c>
      <c r="G100" t="s" s="1">
        <v>1725</v>
      </c>
      <c r="H100" t="n" s="6">
        <v>45986.0</v>
      </c>
      <c r="I100" t="n" s="6">
        <v>45986.0</v>
      </c>
      <c r="J100" t="n" s="8">
        <v>0.6732986111111111</v>
      </c>
      <c r="K100" t="n" s="6">
        <v>45989.0</v>
      </c>
      <c r="L100" t="n" s="8">
        <v>0.0</v>
      </c>
      <c r="M100" t="s" s="1">
        <v>2994</v>
      </c>
      <c r="N100" t="s" s="1">
        <v>1531</v>
      </c>
      <c r="O100" t="s" s="1">
        <v>1875</v>
      </c>
      <c r="P100" t="s" s="1">
        <v>444</v>
      </c>
      <c r="Q100" t="s" s="1">
        <v>3088</v>
      </c>
      <c r="R100" t="n" s="10">
        <v>20.4</v>
      </c>
      <c r="S100" t="s" s="1">
        <v>3019</v>
      </c>
      <c r="T100" t="n" s="1">
        <v>1285.0</v>
      </c>
      <c r="U100" t="s" s="1">
        <v>2010</v>
      </c>
      <c r="V100" t="s" s="1">
        <v>2201</v>
      </c>
      <c r="W100" t="s" s="1">
        <v>2099</v>
      </c>
      <c r="X100" t="s" s="1">
        <v>2709</v>
      </c>
      <c r="Y100" t="s" s="1"/>
      <c r="Z100" t="n" s="6">
        <v>46022.0</v>
      </c>
      <c r="AA100" t="s" s="1">
        <v>2013</v>
      </c>
      <c r="AB100" t="s" s="1">
        <v>696</v>
      </c>
      <c r="AC100" t="s" s="1">
        <v>2901</v>
      </c>
      <c r="AD100" t="s" s="1">
        <v>2201</v>
      </c>
      <c r="AE100" t="s" s="1"/>
      <c r="AF100" t="s" s="1"/>
      <c r="AG100" t="s" s="1"/>
      <c r="AH100" t="s" s="1"/>
      <c r="AI100" t="s" s="1">
        <v>1980</v>
      </c>
      <c r="AJ100" t="s" s="1"/>
      <c r="AK100" t="s" s="1"/>
      <c r="AL100" t="s" s="1">
        <v>1410</v>
      </c>
      <c r="AM100" t="s" s="1">
        <v>1438</v>
      </c>
      <c r="AN100" t="s" s="1"/>
      <c r="AO100" t="s" s="1">
        <v>1678</v>
      </c>
      <c r="AP100" t="s" s="1">
        <v>238</v>
      </c>
      <c r="AQ100" t="s" s="1"/>
      <c r="AR100" t="s" s="1">
        <v>3037</v>
      </c>
      <c r="AS100" t="s" s="1">
        <v>233</v>
      </c>
      <c r="AT100" t="s" s="1">
        <v>1926</v>
      </c>
      <c r="AU100" t="s" s="1">
        <v>1197</v>
      </c>
      <c r="AV100" t="s" s="1">
        <v>2524</v>
      </c>
      <c r="AW100" t="s" s="1">
        <v>110</v>
      </c>
      <c r="AX100" t="s" s="1">
        <v>233</v>
      </c>
    </row>
    <row r="101" spans="1:50">
      <c r="A101" t="n" s="4">
        <v>97</v>
      </c>
      <c r="B101" t="s" s="1">
        <v>952</v>
      </c>
      <c r="C101" s="2">
        <f>HYPERLINK("https://my.zakupivli.pro/remote/dispatcher/state_purchase_view/63795698")</f>
        <v/>
      </c>
      <c r="D101" t="s" s="1">
        <v>1689</v>
      </c>
      <c r="E101" t="s" s="1">
        <v>333</v>
      </c>
      <c r="F101" t="s" s="1">
        <v>2995</v>
      </c>
      <c r="G101" t="s" s="1">
        <v>1725</v>
      </c>
      <c r="H101" t="n" s="6">
        <v>45986.0</v>
      </c>
      <c r="I101" t="n" s="6">
        <v>45986.0</v>
      </c>
      <c r="J101" t="n" s="8">
        <v>0.661863425925926</v>
      </c>
      <c r="K101" t="n" s="6">
        <v>45989.0</v>
      </c>
      <c r="L101" t="n" s="8">
        <v>0.0</v>
      </c>
      <c r="M101" t="s" s="1">
        <v>2994</v>
      </c>
      <c r="N101" t="s" s="1">
        <v>1531</v>
      </c>
      <c r="O101" t="s" s="1">
        <v>1613</v>
      </c>
      <c r="P101" t="s" s="1">
        <v>623</v>
      </c>
      <c r="Q101" t="s" s="1">
        <v>3088</v>
      </c>
      <c r="R101" t="n" s="10">
        <v>408.0</v>
      </c>
      <c r="S101" t="s" s="1">
        <v>3020</v>
      </c>
      <c r="T101" t="n" s="1">
        <v>5783.0</v>
      </c>
      <c r="U101" t="s" s="1">
        <v>2010</v>
      </c>
      <c r="V101" t="s" s="1">
        <v>2201</v>
      </c>
      <c r="W101" t="s" s="1">
        <v>3035</v>
      </c>
      <c r="X101" t="s" s="1">
        <v>2668</v>
      </c>
      <c r="Y101" t="s" s="1"/>
      <c r="Z101" t="n" s="6">
        <v>46022.0</v>
      </c>
      <c r="AA101" t="s" s="1">
        <v>2201</v>
      </c>
      <c r="AB101" t="s" s="1">
        <v>1510</v>
      </c>
      <c r="AC101" t="s" s="1">
        <v>2926</v>
      </c>
      <c r="AD101" t="s" s="1">
        <v>2201</v>
      </c>
      <c r="AE101" t="s" s="1"/>
      <c r="AF101" t="s" s="1"/>
      <c r="AG101" t="s" s="1"/>
      <c r="AH101" t="s" s="1"/>
      <c r="AI101" t="s" s="1">
        <v>1980</v>
      </c>
      <c r="AJ101" t="s" s="1"/>
      <c r="AK101" t="s" s="1"/>
      <c r="AL101" t="s" s="1">
        <v>1409</v>
      </c>
      <c r="AM101" t="s" s="1">
        <v>1438</v>
      </c>
      <c r="AN101" t="s" s="1"/>
      <c r="AO101" t="s" s="1">
        <v>1632</v>
      </c>
      <c r="AP101" t="s" s="1">
        <v>238</v>
      </c>
      <c r="AQ101" t="s" s="1"/>
      <c r="AR101" t="s" s="1"/>
      <c r="AS101" t="s" s="1">
        <v>233</v>
      </c>
      <c r="AT101" t="s" s="1">
        <v>2167</v>
      </c>
      <c r="AU101" t="s" s="1">
        <v>1142</v>
      </c>
      <c r="AV101" t="s" s="1">
        <v>2753</v>
      </c>
      <c r="AW101" t="s" s="1">
        <v>547</v>
      </c>
      <c r="AX101" t="s" s="1">
        <v>233</v>
      </c>
    </row>
    <row r="102" spans="1:50">
      <c r="A102" t="n" s="4">
        <v>98</v>
      </c>
      <c r="B102" t="s" s="1">
        <v>951</v>
      </c>
      <c r="C102" s="2">
        <f>HYPERLINK("https://my.zakupivli.pro/remote/dispatcher/state_purchase_view/63795206")</f>
        <v/>
      </c>
      <c r="D102" t="s" s="1">
        <v>1678</v>
      </c>
      <c r="E102" t="s" s="1">
        <v>333</v>
      </c>
      <c r="F102" t="s" s="1">
        <v>2995</v>
      </c>
      <c r="G102" t="s" s="1">
        <v>1725</v>
      </c>
      <c r="H102" t="n" s="6">
        <v>45986.0</v>
      </c>
      <c r="I102" t="n" s="6">
        <v>45986.0</v>
      </c>
      <c r="J102" t="n" s="8">
        <v>0.7527430555555555</v>
      </c>
      <c r="K102" t="n" s="6">
        <v>45989.0</v>
      </c>
      <c r="L102" t="n" s="8">
        <v>0.4166666666666667</v>
      </c>
      <c r="M102" t="s" s="1">
        <v>2994</v>
      </c>
      <c r="N102" t="s" s="1">
        <v>1531</v>
      </c>
      <c r="O102" t="s" s="1">
        <v>1786</v>
      </c>
      <c r="P102" t="s" s="1">
        <v>470</v>
      </c>
      <c r="Q102" t="s" s="1">
        <v>3088</v>
      </c>
      <c r="R102" t="n" s="10">
        <v>142.8</v>
      </c>
      <c r="S102" t="s" s="1">
        <v>3019</v>
      </c>
      <c r="T102" t="n" s="1">
        <v>5000.0</v>
      </c>
      <c r="U102" t="s" s="1">
        <v>2010</v>
      </c>
      <c r="V102" t="s" s="1">
        <v>2201</v>
      </c>
      <c r="W102" t="s" s="1">
        <v>1545</v>
      </c>
      <c r="X102" t="s" s="1">
        <v>2332</v>
      </c>
      <c r="Y102" t="s" s="1"/>
      <c r="Z102" t="n" s="6">
        <v>46022.0</v>
      </c>
      <c r="AA102" t="s" s="1">
        <v>2201</v>
      </c>
      <c r="AB102" t="s" s="1"/>
      <c r="AC102" t="s" s="1">
        <v>2927</v>
      </c>
      <c r="AD102" t="s" s="1">
        <v>2013</v>
      </c>
      <c r="AE102" t="s" s="1"/>
      <c r="AF102" t="s" s="1"/>
      <c r="AG102" t="s" s="1"/>
      <c r="AH102" t="s" s="1"/>
      <c r="AI102" t="s" s="1">
        <v>1400</v>
      </c>
      <c r="AJ102" t="s" s="1"/>
      <c r="AK102" t="s" s="1"/>
      <c r="AL102" t="s" s="1"/>
      <c r="AM102" t="s" s="1">
        <v>1438</v>
      </c>
      <c r="AN102" t="s" s="1">
        <v>342</v>
      </c>
      <c r="AO102" t="s" s="1">
        <v>1678</v>
      </c>
      <c r="AP102" t="s" s="1">
        <v>238</v>
      </c>
      <c r="AQ102" t="s" s="1"/>
      <c r="AR102" t="s" s="1">
        <v>3029</v>
      </c>
      <c r="AS102" t="s" s="1">
        <v>233</v>
      </c>
      <c r="AT102" t="s" s="1">
        <v>2059</v>
      </c>
      <c r="AU102" t="s" s="1">
        <v>1125</v>
      </c>
      <c r="AV102" t="s" s="1">
        <v>2303</v>
      </c>
      <c r="AW102" t="s" s="1">
        <v>115</v>
      </c>
      <c r="AX102" t="s" s="1">
        <v>233</v>
      </c>
    </row>
    <row r="103" spans="1:50">
      <c r="A103" t="n" s="4">
        <v>99</v>
      </c>
      <c r="B103" t="s" s="1">
        <v>950</v>
      </c>
      <c r="C103" s="2">
        <f>HYPERLINK("https://my.zakupivli.pro/remote/dispatcher/state_purchase_lot_view/1853172")</f>
        <v/>
      </c>
      <c r="D103" t="s" s="1">
        <v>1632</v>
      </c>
      <c r="E103" t="s" s="1">
        <v>333</v>
      </c>
      <c r="F103" t="s" s="1">
        <v>2995</v>
      </c>
      <c r="G103" t="s" s="1">
        <v>1526</v>
      </c>
      <c r="H103" t="n" s="6">
        <v>45986.0</v>
      </c>
      <c r="I103" t="n" s="6">
        <v>45986.0</v>
      </c>
      <c r="J103" t="n" s="8">
        <v>0.6698726851851852</v>
      </c>
      <c r="K103" t="n" s="6">
        <v>45994.0</v>
      </c>
      <c r="L103" t="n" s="8">
        <v>0.003472222222222222</v>
      </c>
      <c r="M103" t="n" s="9">
        <v>45995.50094277778</v>
      </c>
      <c r="N103" t="s" s="1">
        <v>1531</v>
      </c>
      <c r="O103" t="s" s="1">
        <v>2242</v>
      </c>
      <c r="P103" t="s" s="1">
        <v>463</v>
      </c>
      <c r="Q103" t="n" s="10">
        <v>5720.0</v>
      </c>
      <c r="R103" t="n" s="10">
        <v>612.0</v>
      </c>
      <c r="S103" t="s" s="1">
        <v>3019</v>
      </c>
      <c r="T103" t="n" s="1">
        <v>65000.0</v>
      </c>
      <c r="U103" t="n" s="10">
        <v>572000.0</v>
      </c>
      <c r="V103" t="s" s="1">
        <v>2201</v>
      </c>
      <c r="W103" t="s" s="1">
        <v>1721</v>
      </c>
      <c r="X103" t="s" s="1">
        <v>2756</v>
      </c>
      <c r="Y103" t="n" s="6">
        <v>46023.0</v>
      </c>
      <c r="Z103" t="n" s="6">
        <v>46387.0</v>
      </c>
      <c r="AA103" t="s" s="1"/>
      <c r="AB103" t="s" s="1"/>
      <c r="AC103" t="s" s="1"/>
      <c r="AD103" t="s" s="1"/>
      <c r="AE103" t="s" s="1"/>
      <c r="AF103" t="s" s="1"/>
      <c r="AG103" t="s" s="1"/>
      <c r="AH103" t="s" s="1"/>
      <c r="AI103" t="s" s="1"/>
      <c r="AJ103" t="s" s="1"/>
      <c r="AK103" t="s" s="1"/>
      <c r="AL103" t="s" s="1"/>
      <c r="AM103" t="s" s="1"/>
      <c r="AN103" t="s" s="1"/>
      <c r="AO103" t="s" s="1">
        <v>1632</v>
      </c>
      <c r="AP103" t="s" s="1">
        <v>238</v>
      </c>
      <c r="AQ103" t="s" s="1">
        <v>348</v>
      </c>
      <c r="AR103" t="s" s="1">
        <v>2241</v>
      </c>
      <c r="AS103" t="s" s="1">
        <v>233</v>
      </c>
      <c r="AT103" t="s" s="1">
        <v>1974</v>
      </c>
      <c r="AU103" t="s" s="1">
        <v>1292</v>
      </c>
      <c r="AV103" t="s" s="1">
        <v>2365</v>
      </c>
      <c r="AW103" t="s" s="1">
        <v>222</v>
      </c>
      <c r="AX103" t="s" s="1">
        <v>233</v>
      </c>
    </row>
    <row r="104" spans="1:50">
      <c r="A104" t="n" s="4">
        <v>100</v>
      </c>
      <c r="B104" t="s" s="1">
        <v>949</v>
      </c>
      <c r="C104" s="2">
        <f>HYPERLINK("https://my.zakupivli.pro/remote/dispatcher/state_purchase_view/63796670")</f>
        <v/>
      </c>
      <c r="D104" t="s" s="1">
        <v>1678</v>
      </c>
      <c r="E104" t="s" s="1">
        <v>333</v>
      </c>
      <c r="F104" t="s" s="1">
        <v>2995</v>
      </c>
      <c r="G104" t="s" s="1">
        <v>1725</v>
      </c>
      <c r="H104" t="n" s="6">
        <v>45986.0</v>
      </c>
      <c r="I104" t="n" s="6">
        <v>45986.0</v>
      </c>
      <c r="J104" t="n" s="8">
        <v>0.6681712962962963</v>
      </c>
      <c r="K104" t="n" s="6">
        <v>45989.0</v>
      </c>
      <c r="L104" t="n" s="8">
        <v>0.0</v>
      </c>
      <c r="M104" t="s" s="1">
        <v>2994</v>
      </c>
      <c r="N104" t="s" s="1">
        <v>1531</v>
      </c>
      <c r="O104" t="s" s="1">
        <v>1742</v>
      </c>
      <c r="P104" t="s" s="1">
        <v>403</v>
      </c>
      <c r="Q104" t="s" s="1">
        <v>3088</v>
      </c>
      <c r="R104" t="n" s="10">
        <v>408.0</v>
      </c>
      <c r="S104" t="s" s="1">
        <v>3019</v>
      </c>
      <c r="T104" t="n" s="1">
        <v>8000.0</v>
      </c>
      <c r="U104" t="s" s="1">
        <v>2010</v>
      </c>
      <c r="V104" t="s" s="1">
        <v>2201</v>
      </c>
      <c r="W104" t="s" s="1">
        <v>2192</v>
      </c>
      <c r="X104" t="s" s="1">
        <v>2731</v>
      </c>
      <c r="Y104" t="s" s="1"/>
      <c r="Z104" t="n" s="6">
        <v>46022.0</v>
      </c>
      <c r="AA104" t="s" s="1">
        <v>2201</v>
      </c>
      <c r="AB104" t="s" s="1"/>
      <c r="AC104" t="s" s="1"/>
      <c r="AD104" t="s" s="1">
        <v>2201</v>
      </c>
      <c r="AE104" t="s" s="1"/>
      <c r="AF104" t="s" s="1"/>
      <c r="AG104" t="s" s="1"/>
      <c r="AH104" t="s" s="1"/>
      <c r="AI104" t="s" s="1">
        <v>2081</v>
      </c>
      <c r="AJ104" t="s" s="1"/>
      <c r="AK104" t="s" s="1"/>
      <c r="AL104" t="s" s="1"/>
      <c r="AM104" t="s" s="1">
        <v>1438</v>
      </c>
      <c r="AN104" t="s" s="1"/>
      <c r="AO104" t="s" s="1">
        <v>1678</v>
      </c>
      <c r="AP104" t="s" s="1">
        <v>238</v>
      </c>
      <c r="AQ104" t="s" s="1"/>
      <c r="AR104" t="s" s="1">
        <v>3079</v>
      </c>
      <c r="AS104" t="s" s="1">
        <v>233</v>
      </c>
      <c r="AT104" t="s" s="1">
        <v>2222</v>
      </c>
      <c r="AU104" t="s" s="1">
        <v>1260</v>
      </c>
      <c r="AV104" t="s" s="1">
        <v>2545</v>
      </c>
      <c r="AW104" t="s" s="1">
        <v>228</v>
      </c>
      <c r="AX104" t="s" s="1">
        <v>233</v>
      </c>
    </row>
    <row r="105" spans="1:50">
      <c r="A105" t="n" s="4">
        <v>101</v>
      </c>
      <c r="B105" t="s" s="1">
        <v>948</v>
      </c>
      <c r="C105" s="2">
        <f>HYPERLINK("https://my.zakupivli.pro/remote/dispatcher/state_purchase_view/63796181")</f>
        <v/>
      </c>
      <c r="D105" t="s" s="1">
        <v>1632</v>
      </c>
      <c r="E105" t="s" s="1">
        <v>333</v>
      </c>
      <c r="F105" t="s" s="1">
        <v>2995</v>
      </c>
      <c r="G105" t="s" s="1">
        <v>1725</v>
      </c>
      <c r="H105" t="n" s="6">
        <v>45986.0</v>
      </c>
      <c r="I105" t="n" s="6">
        <v>45986.0</v>
      </c>
      <c r="J105" t="n" s="8">
        <v>0.6628472222222223</v>
      </c>
      <c r="K105" t="n" s="6">
        <v>45989.0</v>
      </c>
      <c r="L105" t="n" s="8">
        <v>0.0</v>
      </c>
      <c r="M105" t="s" s="1">
        <v>2994</v>
      </c>
      <c r="N105" t="s" s="1">
        <v>1531</v>
      </c>
      <c r="O105" t="s" s="1">
        <v>1599</v>
      </c>
      <c r="P105" t="s" s="1">
        <v>393</v>
      </c>
      <c r="Q105" t="s" s="1">
        <v>3088</v>
      </c>
      <c r="R105" t="n" s="10">
        <v>408.0</v>
      </c>
      <c r="S105" t="s" s="1">
        <v>3019</v>
      </c>
      <c r="T105" t="n" s="1">
        <v>10000.0</v>
      </c>
      <c r="U105" t="s" s="1">
        <v>2010</v>
      </c>
      <c r="V105" t="s" s="1">
        <v>2201</v>
      </c>
      <c r="W105" t="s" s="1">
        <v>1377</v>
      </c>
      <c r="X105" t="s" s="1">
        <v>2627</v>
      </c>
      <c r="Y105" t="s" s="1"/>
      <c r="Z105" t="n" s="6">
        <v>46022.0</v>
      </c>
      <c r="AA105" t="s" s="1">
        <v>2201</v>
      </c>
      <c r="AB105" t="s" s="1"/>
      <c r="AC105" t="s" s="1">
        <v>2941</v>
      </c>
      <c r="AD105" t="s" s="1">
        <v>2201</v>
      </c>
      <c r="AE105" t="s" s="1"/>
      <c r="AF105" t="s" s="1"/>
      <c r="AG105" t="s" s="1"/>
      <c r="AH105" t="s" s="1"/>
      <c r="AI105" t="s" s="1">
        <v>1980</v>
      </c>
      <c r="AJ105" t="s" s="1"/>
      <c r="AK105" t="s" s="1"/>
      <c r="AL105" t="s" s="1">
        <v>1411</v>
      </c>
      <c r="AM105" t="s" s="1">
        <v>2008</v>
      </c>
      <c r="AN105" t="s" s="1"/>
      <c r="AO105" t="s" s="1">
        <v>1632</v>
      </c>
      <c r="AP105" t="s" s="1">
        <v>238</v>
      </c>
      <c r="AQ105" t="s" s="1"/>
      <c r="AR105" t="s" s="1">
        <v>3066</v>
      </c>
      <c r="AS105" t="s" s="1">
        <v>233</v>
      </c>
      <c r="AT105" t="s" s="1">
        <v>1942</v>
      </c>
      <c r="AU105" t="s" s="1">
        <v>1148</v>
      </c>
      <c r="AV105" t="s" s="1">
        <v>2263</v>
      </c>
      <c r="AW105" t="s" s="1">
        <v>24</v>
      </c>
      <c r="AX105" t="s" s="1">
        <v>233</v>
      </c>
    </row>
    <row r="106" spans="1:50">
      <c r="A106" t="n" s="4">
        <v>102</v>
      </c>
      <c r="B106" t="s" s="1">
        <v>947</v>
      </c>
      <c r="C106" s="2">
        <f>HYPERLINK("https://my.zakupivli.pro/remote/dispatcher/state_purchase_view/63795490")</f>
        <v/>
      </c>
      <c r="D106" t="s" s="1">
        <v>1678</v>
      </c>
      <c r="E106" t="s" s="1">
        <v>333</v>
      </c>
      <c r="F106" t="s" s="1">
        <v>2995</v>
      </c>
      <c r="G106" t="s" s="1">
        <v>1725</v>
      </c>
      <c r="H106" t="n" s="6">
        <v>45986.0</v>
      </c>
      <c r="I106" t="n" s="6">
        <v>45986.0</v>
      </c>
      <c r="J106" t="n" s="8">
        <v>0.6594675925925926</v>
      </c>
      <c r="K106" t="n" s="6">
        <v>45989.0</v>
      </c>
      <c r="L106" t="n" s="8">
        <v>0.6354166666666666</v>
      </c>
      <c r="M106" t="s" s="1">
        <v>2994</v>
      </c>
      <c r="N106" t="s" s="1">
        <v>1531</v>
      </c>
      <c r="O106" t="s" s="1">
        <v>1559</v>
      </c>
      <c r="P106" t="s" s="1">
        <v>280</v>
      </c>
      <c r="Q106" t="s" s="1">
        <v>3088</v>
      </c>
      <c r="R106" t="n" s="10">
        <v>408.0</v>
      </c>
      <c r="S106" t="s" s="1">
        <v>3019</v>
      </c>
      <c r="T106" t="n" s="1">
        <v>8000.0</v>
      </c>
      <c r="U106" t="s" s="1">
        <v>2010</v>
      </c>
      <c r="V106" t="s" s="1">
        <v>2201</v>
      </c>
      <c r="W106" t="s" s="1">
        <v>1545</v>
      </c>
      <c r="X106" t="s" s="1">
        <v>2613</v>
      </c>
      <c r="Y106" t="n" s="6">
        <v>45992.0</v>
      </c>
      <c r="Z106" t="n" s="6">
        <v>46022.0</v>
      </c>
      <c r="AA106" t="s" s="1">
        <v>2201</v>
      </c>
      <c r="AB106" t="s" s="1"/>
      <c r="AC106" t="s" s="1">
        <v>2949</v>
      </c>
      <c r="AD106" t="s" s="1">
        <v>2201</v>
      </c>
      <c r="AE106" t="s" s="1"/>
      <c r="AF106" t="s" s="1"/>
      <c r="AG106" t="s" s="1"/>
      <c r="AH106" t="s" s="1">
        <v>2233</v>
      </c>
      <c r="AI106" t="s" s="1">
        <v>1980</v>
      </c>
      <c r="AJ106" t="s" s="1"/>
      <c r="AK106" t="s" s="1"/>
      <c r="AL106" t="s" s="1"/>
      <c r="AM106" t="s" s="1">
        <v>1438</v>
      </c>
      <c r="AN106" t="s" s="1"/>
      <c r="AO106" t="s" s="1">
        <v>333</v>
      </c>
      <c r="AP106" t="s" s="1">
        <v>238</v>
      </c>
      <c r="AQ106" t="s" s="1"/>
      <c r="AR106" t="s" s="1">
        <v>1556</v>
      </c>
      <c r="AS106" t="s" s="1">
        <v>233</v>
      </c>
      <c r="AT106" t="s" s="1">
        <v>2981</v>
      </c>
      <c r="AU106" t="s" s="1">
        <v>1349</v>
      </c>
      <c r="AV106" t="s" s="1">
        <v>2324</v>
      </c>
      <c r="AW106" t="s" s="1">
        <v>165</v>
      </c>
      <c r="AX106" t="s" s="1">
        <v>233</v>
      </c>
    </row>
    <row r="107" spans="1:50">
      <c r="A107" t="n" s="4">
        <v>103</v>
      </c>
      <c r="B107" t="s" s="1">
        <v>946</v>
      </c>
      <c r="C107" s="2">
        <f>HYPERLINK("https://my.zakupivli.pro/remote/dispatcher/state_purchase_view/63794991")</f>
        <v/>
      </c>
      <c r="D107" t="s" s="1">
        <v>1678</v>
      </c>
      <c r="E107" t="s" s="1">
        <v>333</v>
      </c>
      <c r="F107" t="s" s="1">
        <v>2995</v>
      </c>
      <c r="G107" t="s" s="1">
        <v>1725</v>
      </c>
      <c r="H107" t="n" s="6">
        <v>45986.0</v>
      </c>
      <c r="I107" t="n" s="6">
        <v>45986.0</v>
      </c>
      <c r="J107" t="n" s="8">
        <v>0.660625</v>
      </c>
      <c r="K107" t="n" s="6">
        <v>45989.0</v>
      </c>
      <c r="L107" t="n" s="8">
        <v>0.041666666666666664</v>
      </c>
      <c r="M107" t="s" s="1">
        <v>2994</v>
      </c>
      <c r="N107" t="s" s="1">
        <v>1531</v>
      </c>
      <c r="O107" t="s" s="1">
        <v>1525</v>
      </c>
      <c r="P107" t="s" s="1">
        <v>644</v>
      </c>
      <c r="Q107" t="s" s="1">
        <v>3088</v>
      </c>
      <c r="R107" t="n" s="10">
        <v>2040.0</v>
      </c>
      <c r="S107" t="s" s="1">
        <v>3019</v>
      </c>
      <c r="T107" t="n" s="1">
        <v>122000.0</v>
      </c>
      <c r="U107" t="s" s="1">
        <v>2010</v>
      </c>
      <c r="V107" t="s" s="1">
        <v>2201</v>
      </c>
      <c r="W107" t="s" s="1">
        <v>2209</v>
      </c>
      <c r="X107" t="s" s="1">
        <v>2253</v>
      </c>
      <c r="Y107" t="n" s="6">
        <v>45992.0</v>
      </c>
      <c r="Z107" t="n" s="6">
        <v>46022.0</v>
      </c>
      <c r="AA107" t="s" s="1">
        <v>2201</v>
      </c>
      <c r="AB107" t="s" s="1"/>
      <c r="AC107" t="s" s="1"/>
      <c r="AD107" t="s" s="1">
        <v>2201</v>
      </c>
      <c r="AE107" t="s" s="1"/>
      <c r="AF107" t="s" s="1"/>
      <c r="AG107" t="s" s="1"/>
      <c r="AH107" t="s" s="1"/>
      <c r="AI107" t="s" s="1">
        <v>2081</v>
      </c>
      <c r="AJ107" t="s" s="1"/>
      <c r="AK107" t="s" s="1"/>
      <c r="AL107" t="s" s="1"/>
      <c r="AM107" t="s" s="1">
        <v>1438</v>
      </c>
      <c r="AN107" t="s" s="1"/>
      <c r="AO107" t="s" s="1">
        <v>1678</v>
      </c>
      <c r="AP107" t="s" s="1">
        <v>238</v>
      </c>
      <c r="AQ107" t="s" s="1"/>
      <c r="AR107" t="s" s="1">
        <v>2205</v>
      </c>
      <c r="AS107" t="s" s="1">
        <v>233</v>
      </c>
      <c r="AT107" t="s" s="1">
        <v>2179</v>
      </c>
      <c r="AU107" t="s" s="1">
        <v>1254</v>
      </c>
      <c r="AV107" t="s" s="1">
        <v>2559</v>
      </c>
      <c r="AW107" t="s" s="1">
        <v>116</v>
      </c>
      <c r="AX107" t="s" s="1">
        <v>233</v>
      </c>
    </row>
    <row r="108" spans="1:50">
      <c r="A108" t="n" s="4">
        <v>104</v>
      </c>
      <c r="B108" t="s" s="1">
        <v>945</v>
      </c>
      <c r="C108" s="2">
        <f>HYPERLINK("https://my.zakupivli.pro/remote/dispatcher/state_purchase_view/63794966")</f>
        <v/>
      </c>
      <c r="D108" t="s" s="1">
        <v>1678</v>
      </c>
      <c r="E108" t="s" s="1">
        <v>333</v>
      </c>
      <c r="F108" t="s" s="1">
        <v>2995</v>
      </c>
      <c r="G108" t="s" s="1">
        <v>1725</v>
      </c>
      <c r="H108" t="n" s="6">
        <v>45986.0</v>
      </c>
      <c r="I108" t="n" s="6">
        <v>45986.0</v>
      </c>
      <c r="J108" t="n" s="8">
        <v>0.6601041666666667</v>
      </c>
      <c r="K108" t="n" s="6">
        <v>45989.0</v>
      </c>
      <c r="L108" t="n" s="8">
        <v>0.0</v>
      </c>
      <c r="M108" t="s" s="1">
        <v>2994</v>
      </c>
      <c r="N108" t="s" s="1">
        <v>1531</v>
      </c>
      <c r="O108" t="s" s="1">
        <v>2015</v>
      </c>
      <c r="P108" t="s" s="1">
        <v>639</v>
      </c>
      <c r="Q108" t="s" s="1">
        <v>3088</v>
      </c>
      <c r="R108" t="n" s="10">
        <v>612.0</v>
      </c>
      <c r="S108" t="s" s="1">
        <v>3019</v>
      </c>
      <c r="T108" t="n" s="1">
        <v>65000.0</v>
      </c>
      <c r="U108" t="s" s="1">
        <v>2010</v>
      </c>
      <c r="V108" t="s" s="1">
        <v>2201</v>
      </c>
      <c r="W108" t="s" s="1">
        <v>2971</v>
      </c>
      <c r="X108" t="s" s="1">
        <v>2720</v>
      </c>
      <c r="Y108" t="n" s="6">
        <v>45992.0</v>
      </c>
      <c r="Z108" t="n" s="6">
        <v>46022.0</v>
      </c>
      <c r="AA108" t="s" s="1">
        <v>2201</v>
      </c>
      <c r="AB108" t="s" s="1"/>
      <c r="AC108" t="s" s="1">
        <v>2942</v>
      </c>
      <c r="AD108" t="s" s="1">
        <v>2201</v>
      </c>
      <c r="AE108" t="s" s="1"/>
      <c r="AF108" t="s" s="1"/>
      <c r="AG108" t="s" s="1"/>
      <c r="AH108" t="s" s="1"/>
      <c r="AI108" t="s" s="1">
        <v>1980</v>
      </c>
      <c r="AJ108" t="s" s="1"/>
      <c r="AK108" t="s" s="1"/>
      <c r="AL108" t="s" s="1">
        <v>1418</v>
      </c>
      <c r="AM108" t="s" s="1">
        <v>1438</v>
      </c>
      <c r="AN108" t="s" s="1">
        <v>1105</v>
      </c>
      <c r="AO108" t="s" s="1">
        <v>1678</v>
      </c>
      <c r="AP108" t="s" s="1">
        <v>238</v>
      </c>
      <c r="AQ108" t="s" s="1"/>
      <c r="AR108" t="s" s="1">
        <v>3052</v>
      </c>
      <c r="AS108" t="s" s="1">
        <v>233</v>
      </c>
      <c r="AT108" t="s" s="1">
        <v>2048</v>
      </c>
      <c r="AU108" t="s" s="1">
        <v>1132</v>
      </c>
      <c r="AV108" t="s" s="1">
        <v>2592</v>
      </c>
      <c r="AW108" t="s" s="1">
        <v>49</v>
      </c>
      <c r="AX108" t="s" s="1">
        <v>233</v>
      </c>
    </row>
    <row r="109" spans="1:50">
      <c r="A109" t="n" s="4">
        <v>105</v>
      </c>
      <c r="B109" t="s" s="1">
        <v>944</v>
      </c>
      <c r="C109" s="2">
        <f>HYPERLINK("https://my.zakupivli.pro/remote/dispatcher/state_purchase_view/63795459")</f>
        <v/>
      </c>
      <c r="D109" t="s" s="1">
        <v>1678</v>
      </c>
      <c r="E109" t="s" s="1">
        <v>333</v>
      </c>
      <c r="F109" t="s" s="1">
        <v>2995</v>
      </c>
      <c r="G109" t="s" s="1">
        <v>1725</v>
      </c>
      <c r="H109" t="n" s="6">
        <v>45986.0</v>
      </c>
      <c r="I109" t="n" s="6">
        <v>45986.0</v>
      </c>
      <c r="J109" t="n" s="8">
        <v>0.6588541666666666</v>
      </c>
      <c r="K109" t="n" s="6">
        <v>45989.0</v>
      </c>
      <c r="L109" t="n" s="8">
        <v>0.0</v>
      </c>
      <c r="M109" t="s" s="1">
        <v>2994</v>
      </c>
      <c r="N109" t="s" s="1">
        <v>1531</v>
      </c>
      <c r="O109" t="s" s="1">
        <v>1820</v>
      </c>
      <c r="P109" t="s" s="1">
        <v>429</v>
      </c>
      <c r="Q109" t="s" s="1">
        <v>3088</v>
      </c>
      <c r="R109" t="n" s="10">
        <v>612.0</v>
      </c>
      <c r="S109" t="s" s="1">
        <v>3019</v>
      </c>
      <c r="T109" t="n" s="1">
        <v>44900.0</v>
      </c>
      <c r="U109" t="s" s="1">
        <v>2010</v>
      </c>
      <c r="V109" t="s" s="1">
        <v>2201</v>
      </c>
      <c r="W109" t="s" s="1">
        <v>3035</v>
      </c>
      <c r="X109" t="s" s="1">
        <v>2330</v>
      </c>
      <c r="Y109" t="s" s="1"/>
      <c r="Z109" t="n" s="6">
        <v>46022.0</v>
      </c>
      <c r="AA109" t="s" s="1">
        <v>2201</v>
      </c>
      <c r="AB109" t="s" s="1"/>
      <c r="AC109" t="s" s="1">
        <v>2922</v>
      </c>
      <c r="AD109" t="s" s="1">
        <v>2201</v>
      </c>
      <c r="AE109" t="s" s="1"/>
      <c r="AF109" t="s" s="1"/>
      <c r="AG109" t="s" s="1"/>
      <c r="AH109" t="s" s="1"/>
      <c r="AI109" t="s" s="1">
        <v>1980</v>
      </c>
      <c r="AJ109" t="s" s="1"/>
      <c r="AK109" t="s" s="1"/>
      <c r="AL109" t="s" s="1">
        <v>2084</v>
      </c>
      <c r="AM109" t="s" s="1">
        <v>1438</v>
      </c>
      <c r="AN109" t="s" s="1">
        <v>2923</v>
      </c>
      <c r="AO109" t="s" s="1">
        <v>1632</v>
      </c>
      <c r="AP109" t="s" s="1">
        <v>238</v>
      </c>
      <c r="AQ109" t="s" s="1"/>
      <c r="AR109" t="s" s="1"/>
      <c r="AS109" t="s" s="1">
        <v>233</v>
      </c>
      <c r="AT109" t="s" s="1">
        <v>1967</v>
      </c>
      <c r="AU109" t="s" s="1">
        <v>1137</v>
      </c>
      <c r="AV109" t="s" s="1">
        <v>2749</v>
      </c>
      <c r="AW109" t="s" s="1">
        <v>566</v>
      </c>
      <c r="AX109" t="s" s="1">
        <v>233</v>
      </c>
    </row>
    <row r="110" spans="1:50">
      <c r="A110" t="n" s="4">
        <v>106</v>
      </c>
      <c r="B110" t="s" s="1">
        <v>943</v>
      </c>
      <c r="C110" s="2">
        <f>HYPERLINK("https://my.zakupivli.pro/remote/dispatcher/state_purchase_view/63794938")</f>
        <v/>
      </c>
      <c r="D110" t="s" s="1">
        <v>1691</v>
      </c>
      <c r="E110" t="s" s="1">
        <v>333</v>
      </c>
      <c r="F110" t="s" s="1">
        <v>2995</v>
      </c>
      <c r="G110" t="s" s="1">
        <v>1725</v>
      </c>
      <c r="H110" t="n" s="6">
        <v>45986.0</v>
      </c>
      <c r="I110" t="n" s="6">
        <v>45986.0</v>
      </c>
      <c r="J110" t="n" s="8">
        <v>0.6604050925925926</v>
      </c>
      <c r="K110" t="n" s="6">
        <v>45989.0</v>
      </c>
      <c r="L110" t="n" s="8">
        <v>0.20833333333333334</v>
      </c>
      <c r="M110" t="s" s="1">
        <v>2994</v>
      </c>
      <c r="N110" t="s" s="1">
        <v>1531</v>
      </c>
      <c r="O110" t="s" s="1">
        <v>1934</v>
      </c>
      <c r="P110" t="s" s="1">
        <v>472</v>
      </c>
      <c r="Q110" t="s" s="1">
        <v>3088</v>
      </c>
      <c r="R110" t="n" s="10">
        <v>408.0</v>
      </c>
      <c r="S110" t="s" s="1">
        <v>3019</v>
      </c>
      <c r="T110" t="n" s="1">
        <v>11400.0</v>
      </c>
      <c r="U110" t="s" s="1">
        <v>2010</v>
      </c>
      <c r="V110" t="s" s="1">
        <v>2201</v>
      </c>
      <c r="W110" t="s" s="1">
        <v>1545</v>
      </c>
      <c r="X110" t="s" s="1">
        <v>2436</v>
      </c>
      <c r="Y110" t="s" s="1"/>
      <c r="Z110" t="n" s="6">
        <v>46022.0</v>
      </c>
      <c r="AA110" t="s" s="1">
        <v>2201</v>
      </c>
      <c r="AB110" t="s" s="1"/>
      <c r="AC110" t="s" s="1">
        <v>2873</v>
      </c>
      <c r="AD110" t="s" s="1">
        <v>2201</v>
      </c>
      <c r="AE110" t="s" s="1"/>
      <c r="AF110" t="s" s="1"/>
      <c r="AG110" t="s" s="1"/>
      <c r="AH110" t="s" s="1"/>
      <c r="AI110" t="s" s="1">
        <v>1980</v>
      </c>
      <c r="AJ110" t="s" s="1"/>
      <c r="AK110" t="s" s="1"/>
      <c r="AL110" t="s" s="1"/>
      <c r="AM110" t="s" s="1">
        <v>1713</v>
      </c>
      <c r="AN110" t="s" s="1">
        <v>1985</v>
      </c>
      <c r="AO110" t="s" s="1">
        <v>1691</v>
      </c>
      <c r="AP110" t="s" s="1">
        <v>238</v>
      </c>
      <c r="AQ110" t="s" s="1"/>
      <c r="AR110" t="s" s="1">
        <v>2806</v>
      </c>
      <c r="AS110" t="s" s="1">
        <v>233</v>
      </c>
      <c r="AT110" t="s" s="1">
        <v>2220</v>
      </c>
      <c r="AU110" t="s" s="1">
        <v>1284</v>
      </c>
      <c r="AV110" t="s" s="1">
        <v>2317</v>
      </c>
      <c r="AW110" t="s" s="1">
        <v>202</v>
      </c>
      <c r="AX110" t="s" s="1">
        <v>233</v>
      </c>
    </row>
    <row r="111" spans="1:50">
      <c r="A111" t="n" s="4">
        <v>107</v>
      </c>
      <c r="B111" t="s" s="1">
        <v>942</v>
      </c>
      <c r="C111" s="2">
        <f>HYPERLINK("https://my.zakupivli.pro/remote/dispatcher/state_purchase_view/63794755")</f>
        <v/>
      </c>
      <c r="D111" t="s" s="1">
        <v>1632</v>
      </c>
      <c r="E111" t="s" s="1">
        <v>333</v>
      </c>
      <c r="F111" t="s" s="1">
        <v>2995</v>
      </c>
      <c r="G111" t="s" s="1">
        <v>1725</v>
      </c>
      <c r="H111" t="n" s="6">
        <v>45986.0</v>
      </c>
      <c r="I111" t="n" s="6">
        <v>45986.0</v>
      </c>
      <c r="J111" t="n" s="8">
        <v>0.6785763888888889</v>
      </c>
      <c r="K111" t="n" s="6">
        <v>45989.0</v>
      </c>
      <c r="L111" t="n" s="8">
        <v>0.0</v>
      </c>
      <c r="M111" t="s" s="1">
        <v>2994</v>
      </c>
      <c r="N111" t="s" s="1">
        <v>1531</v>
      </c>
      <c r="O111" t="s" s="1">
        <v>1873</v>
      </c>
      <c r="P111" t="s" s="1">
        <v>453</v>
      </c>
      <c r="Q111" t="s" s="1">
        <v>3088</v>
      </c>
      <c r="R111" t="n" s="10">
        <v>408.0</v>
      </c>
      <c r="S111" t="s" s="1">
        <v>3019</v>
      </c>
      <c r="T111" t="n" s="1">
        <v>14731.0</v>
      </c>
      <c r="U111" t="s" s="1">
        <v>2010</v>
      </c>
      <c r="V111" t="s" s="1">
        <v>2201</v>
      </c>
      <c r="W111" t="s" s="1">
        <v>2099</v>
      </c>
      <c r="X111" t="s" s="1">
        <v>2707</v>
      </c>
      <c r="Y111" t="s" s="1"/>
      <c r="Z111" t="n" s="6">
        <v>46022.0</v>
      </c>
      <c r="AA111" t="s" s="1">
        <v>2013</v>
      </c>
      <c r="AB111" t="s" s="1">
        <v>609</v>
      </c>
      <c r="AC111" t="s" s="1">
        <v>2901</v>
      </c>
      <c r="AD111" t="s" s="1">
        <v>2201</v>
      </c>
      <c r="AE111" t="s" s="1"/>
      <c r="AF111" t="s" s="1"/>
      <c r="AG111" t="s" s="1"/>
      <c r="AH111" t="s" s="1"/>
      <c r="AI111" t="s" s="1">
        <v>1980</v>
      </c>
      <c r="AJ111" t="s" s="1"/>
      <c r="AK111" t="s" s="1"/>
      <c r="AL111" t="s" s="1">
        <v>1410</v>
      </c>
      <c r="AM111" t="s" s="1">
        <v>2008</v>
      </c>
      <c r="AN111" t="s" s="1"/>
      <c r="AO111" t="s" s="1">
        <v>1632</v>
      </c>
      <c r="AP111" t="s" s="1">
        <v>238</v>
      </c>
      <c r="AQ111" t="s" s="1"/>
      <c r="AR111" t="s" s="1">
        <v>3037</v>
      </c>
      <c r="AS111" t="s" s="1">
        <v>233</v>
      </c>
      <c r="AT111" t="s" s="1">
        <v>1954</v>
      </c>
      <c r="AU111" t="s" s="1">
        <v>1195</v>
      </c>
      <c r="AV111" t="s" s="1">
        <v>2513</v>
      </c>
      <c r="AW111" t="s" s="1">
        <v>215</v>
      </c>
      <c r="AX111" t="s" s="1">
        <v>233</v>
      </c>
    </row>
    <row r="112" spans="1:50">
      <c r="A112" t="n" s="4">
        <v>108</v>
      </c>
      <c r="B112" t="s" s="1">
        <v>941</v>
      </c>
      <c r="C112" s="2">
        <f>HYPERLINK("https://my.zakupivli.pro/remote/dispatcher/state_purchase_view/63794682")</f>
        <v/>
      </c>
      <c r="D112" t="s" s="1">
        <v>1678</v>
      </c>
      <c r="E112" t="s" s="1">
        <v>333</v>
      </c>
      <c r="F112" t="s" s="1">
        <v>2995</v>
      </c>
      <c r="G112" t="s" s="1">
        <v>1725</v>
      </c>
      <c r="H112" t="n" s="6">
        <v>45986.0</v>
      </c>
      <c r="I112" t="n" s="6">
        <v>45986.0</v>
      </c>
      <c r="J112" t="n" s="8">
        <v>0.6611226851851851</v>
      </c>
      <c r="K112" t="n" s="6">
        <v>45989.0</v>
      </c>
      <c r="L112" t="n" s="8">
        <v>0.0006944444444444445</v>
      </c>
      <c r="M112" t="s" s="1">
        <v>2994</v>
      </c>
      <c r="N112" t="s" s="1">
        <v>1531</v>
      </c>
      <c r="O112" t="s" s="1">
        <v>1522</v>
      </c>
      <c r="P112" t="s" s="1">
        <v>670</v>
      </c>
      <c r="Q112" t="s" s="1">
        <v>3088</v>
      </c>
      <c r="R112" t="n" s="10">
        <v>612.0</v>
      </c>
      <c r="S112" t="s" s="1">
        <v>3019</v>
      </c>
      <c r="T112" t="n" s="1">
        <v>34000.0</v>
      </c>
      <c r="U112" t="s" s="1">
        <v>2010</v>
      </c>
      <c r="V112" t="s" s="1">
        <v>2201</v>
      </c>
      <c r="W112" t="s" s="1">
        <v>2099</v>
      </c>
      <c r="X112" t="s" s="1">
        <v>2252</v>
      </c>
      <c r="Y112" t="n" s="6">
        <v>46006.0</v>
      </c>
      <c r="Z112" t="n" s="6">
        <v>46022.0</v>
      </c>
      <c r="AA112" t="s" s="1">
        <v>2201</v>
      </c>
      <c r="AB112" t="s" s="1"/>
      <c r="AC112" t="s" s="1">
        <v>2019</v>
      </c>
      <c r="AD112" t="s" s="1">
        <v>2201</v>
      </c>
      <c r="AE112" t="s" s="1">
        <v>3006</v>
      </c>
      <c r="AF112" t="s" s="1"/>
      <c r="AG112" t="s" s="1"/>
      <c r="AH112" t="s" s="1"/>
      <c r="AI112" t="s" s="1">
        <v>2081</v>
      </c>
      <c r="AJ112" t="s" s="1"/>
      <c r="AK112" t="s" s="1"/>
      <c r="AL112" t="s" s="1"/>
      <c r="AM112" t="s" s="1">
        <v>1438</v>
      </c>
      <c r="AN112" t="s" s="1"/>
      <c r="AO112" t="s" s="1">
        <v>1679</v>
      </c>
      <c r="AP112" t="s" s="1">
        <v>238</v>
      </c>
      <c r="AQ112" t="s" s="1"/>
      <c r="AR112" t="s" s="1">
        <v>3051</v>
      </c>
      <c r="AS112" t="s" s="1">
        <v>233</v>
      </c>
      <c r="AT112" t="s" s="1">
        <v>1396</v>
      </c>
      <c r="AU112" t="s" s="1">
        <v>1162</v>
      </c>
      <c r="AV112" t="s" s="1">
        <v>2504</v>
      </c>
      <c r="AW112" t="s" s="1">
        <v>223</v>
      </c>
      <c r="AX112" t="s" s="1">
        <v>233</v>
      </c>
    </row>
    <row r="113" spans="1:50">
      <c r="A113" t="n" s="4">
        <v>109</v>
      </c>
      <c r="B113" t="s" s="1">
        <v>940</v>
      </c>
      <c r="C113" s="2">
        <f>HYPERLINK("https://my.zakupivli.pro/remote/dispatcher/state_purchase_view/63793949")</f>
        <v/>
      </c>
      <c r="D113" t="s" s="1">
        <v>1678</v>
      </c>
      <c r="E113" t="s" s="1">
        <v>333</v>
      </c>
      <c r="F113" t="s" s="1">
        <v>2995</v>
      </c>
      <c r="G113" t="s" s="1">
        <v>1725</v>
      </c>
      <c r="H113" t="n" s="6">
        <v>45986.0</v>
      </c>
      <c r="I113" t="n" s="6">
        <v>45986.0</v>
      </c>
      <c r="J113" t="n" s="8">
        <v>0.6616435185185185</v>
      </c>
      <c r="K113" t="n" s="6">
        <v>45989.0</v>
      </c>
      <c r="L113" t="n" s="8">
        <v>0.3333333333333333</v>
      </c>
      <c r="M113" t="s" s="1">
        <v>2994</v>
      </c>
      <c r="N113" t="s" s="1">
        <v>1531</v>
      </c>
      <c r="O113" t="s" s="1">
        <v>1904</v>
      </c>
      <c r="P113" t="s" s="1">
        <v>246</v>
      </c>
      <c r="Q113" t="s" s="1">
        <v>3088</v>
      </c>
      <c r="R113" t="n" s="10">
        <v>142.8</v>
      </c>
      <c r="S113" t="s" s="1">
        <v>3019</v>
      </c>
      <c r="T113" t="n" s="1">
        <v>2700.0</v>
      </c>
      <c r="U113" t="s" s="1">
        <v>2010</v>
      </c>
      <c r="V113" t="s" s="1">
        <v>2201</v>
      </c>
      <c r="W113" t="s" s="1">
        <v>1923</v>
      </c>
      <c r="X113" t="s" s="1">
        <v>2622</v>
      </c>
      <c r="Y113" t="n" s="6">
        <v>45992.0</v>
      </c>
      <c r="Z113" t="n" s="6">
        <v>46022.0</v>
      </c>
      <c r="AA113" t="s" s="1">
        <v>2201</v>
      </c>
      <c r="AB113" t="s" s="1"/>
      <c r="AC113" t="s" s="1">
        <v>2846</v>
      </c>
      <c r="AD113" t="s" s="1">
        <v>2013</v>
      </c>
      <c r="AE113" t="s" s="1"/>
      <c r="AF113" t="s" s="1"/>
      <c r="AG113" t="s" s="1"/>
      <c r="AH113" t="s" s="1">
        <v>705</v>
      </c>
      <c r="AI113" t="s" s="1">
        <v>1804</v>
      </c>
      <c r="AJ113" t="s" s="1"/>
      <c r="AK113" t="s" s="1"/>
      <c r="AL113" t="s" s="1"/>
      <c r="AM113" t="s" s="1">
        <v>1438</v>
      </c>
      <c r="AN113" t="s" s="1">
        <v>709</v>
      </c>
      <c r="AO113" t="s" s="1">
        <v>1598</v>
      </c>
      <c r="AP113" t="s" s="1">
        <v>238</v>
      </c>
      <c r="AQ113" t="s" s="1"/>
      <c r="AR113" t="s" s="1">
        <v>3070</v>
      </c>
      <c r="AS113" t="s" s="1">
        <v>233</v>
      </c>
      <c r="AT113" t="s" s="1">
        <v>1425</v>
      </c>
      <c r="AU113" t="s" s="1">
        <v>1222</v>
      </c>
      <c r="AV113" t="s" s="1">
        <v>2442</v>
      </c>
      <c r="AW113" t="s" s="1">
        <v>173</v>
      </c>
      <c r="AX113" t="s" s="1">
        <v>233</v>
      </c>
    </row>
    <row r="114" spans="1:50">
      <c r="A114" t="n" s="4">
        <v>110</v>
      </c>
      <c r="B114" t="s" s="1">
        <v>939</v>
      </c>
      <c r="C114" s="2">
        <f>HYPERLINK("https://my.zakupivli.pro/remote/dispatcher/state_purchase_view/63794522")</f>
        <v/>
      </c>
      <c r="D114" t="s" s="1">
        <v>1678</v>
      </c>
      <c r="E114" t="s" s="1">
        <v>333</v>
      </c>
      <c r="F114" t="s" s="1">
        <v>2995</v>
      </c>
      <c r="G114" t="s" s="1">
        <v>1725</v>
      </c>
      <c r="H114" t="n" s="6">
        <v>45986.0</v>
      </c>
      <c r="I114" t="n" s="6">
        <v>45986.0</v>
      </c>
      <c r="J114" t="n" s="8">
        <v>0.6713310185185185</v>
      </c>
      <c r="K114" t="n" s="6">
        <v>45989.0</v>
      </c>
      <c r="L114" t="n" s="8">
        <v>0.0</v>
      </c>
      <c r="M114" t="s" s="1">
        <v>2994</v>
      </c>
      <c r="N114" t="s" s="1">
        <v>1531</v>
      </c>
      <c r="O114" t="s" s="1">
        <v>1881</v>
      </c>
      <c r="P114" t="s" s="1">
        <v>443</v>
      </c>
      <c r="Q114" t="s" s="1">
        <v>3088</v>
      </c>
      <c r="R114" t="n" s="10">
        <v>20.4</v>
      </c>
      <c r="S114" t="s" s="1">
        <v>3019</v>
      </c>
      <c r="T114" t="n" s="1">
        <v>750.0</v>
      </c>
      <c r="U114" t="s" s="1">
        <v>2010</v>
      </c>
      <c r="V114" t="s" s="1">
        <v>2201</v>
      </c>
      <c r="W114" t="s" s="1">
        <v>2099</v>
      </c>
      <c r="X114" t="s" s="1">
        <v>2780</v>
      </c>
      <c r="Y114" t="s" s="1"/>
      <c r="Z114" t="n" s="6">
        <v>46022.0</v>
      </c>
      <c r="AA114" t="s" s="1">
        <v>2013</v>
      </c>
      <c r="AB114" t="s" s="1">
        <v>609</v>
      </c>
      <c r="AC114" t="s" s="1">
        <v>2901</v>
      </c>
      <c r="AD114" t="s" s="1">
        <v>2201</v>
      </c>
      <c r="AE114" t="s" s="1"/>
      <c r="AF114" t="s" s="1"/>
      <c r="AG114" t="s" s="1"/>
      <c r="AH114" t="s" s="1"/>
      <c r="AI114" t="s" s="1">
        <v>1980</v>
      </c>
      <c r="AJ114" t="s" s="1"/>
      <c r="AK114" t="s" s="1"/>
      <c r="AL114" t="s" s="1">
        <v>1410</v>
      </c>
      <c r="AM114" t="s" s="1">
        <v>1438</v>
      </c>
      <c r="AN114" t="s" s="1"/>
      <c r="AO114" t="s" s="1">
        <v>1678</v>
      </c>
      <c r="AP114" t="s" s="1">
        <v>238</v>
      </c>
      <c r="AQ114" t="s" s="1"/>
      <c r="AR114" t="s" s="1">
        <v>3069</v>
      </c>
      <c r="AS114" t="s" s="1">
        <v>233</v>
      </c>
      <c r="AT114" t="s" s="1">
        <v>2216</v>
      </c>
      <c r="AU114" t="s" s="1">
        <v>1194</v>
      </c>
      <c r="AV114" t="s" s="1">
        <v>2517</v>
      </c>
      <c r="AW114" t="s" s="1">
        <v>140</v>
      </c>
      <c r="AX114" t="s" s="1">
        <v>233</v>
      </c>
    </row>
    <row r="115" spans="1:50">
      <c r="A115" t="n" s="4">
        <v>111</v>
      </c>
      <c r="B115" t="s" s="1">
        <v>938</v>
      </c>
      <c r="C115" s="2">
        <f>HYPERLINK("https://my.zakupivli.pro/remote/dispatcher/state_purchase_view/63794439")</f>
        <v/>
      </c>
      <c r="D115" t="s" s="1">
        <v>1632</v>
      </c>
      <c r="E115" t="s" s="1">
        <v>333</v>
      </c>
      <c r="F115" t="s" s="1">
        <v>2995</v>
      </c>
      <c r="G115" t="s" s="1">
        <v>1725</v>
      </c>
      <c r="H115" t="n" s="6">
        <v>45986.0</v>
      </c>
      <c r="I115" t="n" s="6">
        <v>45986.0</v>
      </c>
      <c r="J115" t="n" s="8">
        <v>0.6590162037037037</v>
      </c>
      <c r="K115" t="n" s="6">
        <v>45989.0</v>
      </c>
      <c r="L115" t="n" s="8">
        <v>0.0</v>
      </c>
      <c r="M115" t="s" s="1">
        <v>2994</v>
      </c>
      <c r="N115" t="s" s="1">
        <v>1531</v>
      </c>
      <c r="O115" t="s" s="1">
        <v>1600</v>
      </c>
      <c r="P115" t="s" s="1">
        <v>414</v>
      </c>
      <c r="Q115" t="s" s="1">
        <v>3088</v>
      </c>
      <c r="R115" t="n" s="10">
        <v>408.0</v>
      </c>
      <c r="S115" t="s" s="1">
        <v>3019</v>
      </c>
      <c r="T115" t="n" s="1">
        <v>11639.0</v>
      </c>
      <c r="U115" t="s" s="1">
        <v>2010</v>
      </c>
      <c r="V115" t="s" s="1">
        <v>2201</v>
      </c>
      <c r="W115" t="s" s="1">
        <v>2021</v>
      </c>
      <c r="X115" t="s" s="1">
        <v>2771</v>
      </c>
      <c r="Y115" t="n" s="6">
        <v>45990.0</v>
      </c>
      <c r="Z115" t="n" s="6">
        <v>46022.0</v>
      </c>
      <c r="AA115" t="s" s="1">
        <v>2201</v>
      </c>
      <c r="AB115" t="s" s="1"/>
      <c r="AC115" t="s" s="1">
        <v>2960</v>
      </c>
      <c r="AD115" t="s" s="1">
        <v>2013</v>
      </c>
      <c r="AE115" t="s" s="1">
        <v>3013</v>
      </c>
      <c r="AF115" t="s" s="1"/>
      <c r="AG115" t="s" s="1"/>
      <c r="AH115" t="s" s="1"/>
      <c r="AI115" t="s" s="1">
        <v>1804</v>
      </c>
      <c r="AJ115" t="s" s="1"/>
      <c r="AK115" t="s" s="1"/>
      <c r="AL115" t="s" s="1"/>
      <c r="AM115" t="s" s="1">
        <v>2008</v>
      </c>
      <c r="AN115" t="s" s="1"/>
      <c r="AO115" t="s" s="1">
        <v>1632</v>
      </c>
      <c r="AP115" t="s" s="1">
        <v>238</v>
      </c>
      <c r="AQ115" t="s" s="1"/>
      <c r="AR115" t="s" s="1">
        <v>3062</v>
      </c>
      <c r="AS115" t="s" s="1">
        <v>233</v>
      </c>
      <c r="AT115" t="s" s="1">
        <v>1953</v>
      </c>
      <c r="AU115" t="s" s="1">
        <v>1207</v>
      </c>
      <c r="AV115" t="s" s="1">
        <v>2488</v>
      </c>
      <c r="AW115" t="s" s="1">
        <v>105</v>
      </c>
      <c r="AX115" t="s" s="1">
        <v>233</v>
      </c>
    </row>
    <row r="116" spans="1:50">
      <c r="A116" t="n" s="4">
        <v>112</v>
      </c>
      <c r="B116" t="s" s="1">
        <v>937</v>
      </c>
      <c r="C116" s="2">
        <f>HYPERLINK("https://my.zakupivli.pro/remote/dispatcher/state_purchase_lot_view/1853056")</f>
        <v/>
      </c>
      <c r="D116" t="s" s="1">
        <v>1632</v>
      </c>
      <c r="E116" t="s" s="1">
        <v>333</v>
      </c>
      <c r="F116" t="s" s="1">
        <v>2995</v>
      </c>
      <c r="G116" t="s" s="1">
        <v>1526</v>
      </c>
      <c r="H116" t="n" s="6">
        <v>45986.0</v>
      </c>
      <c r="I116" t="n" s="6">
        <v>45986.0</v>
      </c>
      <c r="J116" t="n" s="8">
        <v>0.6520370370370371</v>
      </c>
      <c r="K116" t="n" s="6">
        <v>45994.0</v>
      </c>
      <c r="L116" t="n" s="8">
        <v>0.0</v>
      </c>
      <c r="M116" t="n" s="9">
        <v>45994.46697729167</v>
      </c>
      <c r="N116" t="s" s="1">
        <v>1531</v>
      </c>
      <c r="O116" t="s" s="1">
        <v>1837</v>
      </c>
      <c r="P116" t="s" s="1">
        <v>322</v>
      </c>
      <c r="Q116" t="n" s="10">
        <v>1849.94</v>
      </c>
      <c r="R116" t="n" s="10">
        <v>612.0</v>
      </c>
      <c r="S116" t="s" s="1">
        <v>3019</v>
      </c>
      <c r="T116" t="n" s="1">
        <v>38946.0</v>
      </c>
      <c r="U116" t="n" s="10">
        <v>369987.0</v>
      </c>
      <c r="V116" t="s" s="1">
        <v>2201</v>
      </c>
      <c r="W116" t="s" s="1">
        <v>1624</v>
      </c>
      <c r="X116" t="s" s="1">
        <v>2300</v>
      </c>
      <c r="Y116" t="s" s="1"/>
      <c r="Z116" t="n" s="6">
        <v>46387.0</v>
      </c>
      <c r="AA116" t="s" s="1">
        <v>2201</v>
      </c>
      <c r="AB116" t="s" s="1"/>
      <c r="AC116" t="s" s="1">
        <v>234</v>
      </c>
      <c r="AD116" t="s" s="1">
        <v>2201</v>
      </c>
      <c r="AE116" t="s" s="1"/>
      <c r="AF116" t="s" s="1"/>
      <c r="AG116" t="s" s="1"/>
      <c r="AH116" t="s" s="1"/>
      <c r="AI116" t="s" s="1">
        <v>2081</v>
      </c>
      <c r="AJ116" t="s" s="1"/>
      <c r="AK116" t="s" s="1"/>
      <c r="AL116" t="s" s="1"/>
      <c r="AM116" t="s" s="1">
        <v>2008</v>
      </c>
      <c r="AN116" t="s" s="1"/>
      <c r="AO116" t="s" s="1">
        <v>1632</v>
      </c>
      <c r="AP116" t="s" s="1">
        <v>238</v>
      </c>
      <c r="AQ116" t="s" s="1">
        <v>490</v>
      </c>
      <c r="AR116" t="s" s="1">
        <v>3047</v>
      </c>
      <c r="AS116" t="s" s="1">
        <v>233</v>
      </c>
      <c r="AT116" t="s" s="1">
        <v>2057</v>
      </c>
      <c r="AU116" t="s" s="1">
        <v>1295</v>
      </c>
      <c r="AV116" t="s" s="1">
        <v>2345</v>
      </c>
      <c r="AW116" t="s" s="1">
        <v>196</v>
      </c>
      <c r="AX116" t="s" s="1">
        <v>233</v>
      </c>
    </row>
    <row r="117" spans="1:50">
      <c r="A117" t="n" s="4">
        <v>113</v>
      </c>
      <c r="B117" t="s" s="1">
        <v>936</v>
      </c>
      <c r="C117" s="2">
        <f>HYPERLINK("https://my.zakupivli.pro/remote/dispatcher/state_purchase_view/63794166")</f>
        <v/>
      </c>
      <c r="D117" t="s" s="1">
        <v>1691</v>
      </c>
      <c r="E117" t="s" s="1">
        <v>333</v>
      </c>
      <c r="F117" t="s" s="1">
        <v>2995</v>
      </c>
      <c r="G117" t="s" s="1">
        <v>1725</v>
      </c>
      <c r="H117" t="n" s="6">
        <v>45986.0</v>
      </c>
      <c r="I117" t="n" s="6">
        <v>45986.0</v>
      </c>
      <c r="J117" t="n" s="8">
        <v>0.6533101851851851</v>
      </c>
      <c r="K117" t="n" s="6">
        <v>45989.0</v>
      </c>
      <c r="L117" t="n" s="8">
        <v>0.0</v>
      </c>
      <c r="M117" t="s" s="1">
        <v>2994</v>
      </c>
      <c r="N117" t="s" s="1">
        <v>1531</v>
      </c>
      <c r="O117" t="s" s="1">
        <v>1766</v>
      </c>
      <c r="P117" t="s" s="1">
        <v>500</v>
      </c>
      <c r="Q117" t="s" s="1">
        <v>3088</v>
      </c>
      <c r="R117" t="n" s="10">
        <v>612.0</v>
      </c>
      <c r="S117" t="s" s="1">
        <v>3019</v>
      </c>
      <c r="T117" t="n" s="1">
        <v>31000.0</v>
      </c>
      <c r="U117" t="s" s="1">
        <v>2010</v>
      </c>
      <c r="V117" t="s" s="1">
        <v>2201</v>
      </c>
      <c r="W117" t="s" s="1">
        <v>1495</v>
      </c>
      <c r="X117" t="s" s="1">
        <v>2658</v>
      </c>
      <c r="Y117" t="n" s="6">
        <v>45992.0</v>
      </c>
      <c r="Z117" t="n" s="6">
        <v>46022.0</v>
      </c>
      <c r="AA117" t="s" s="1">
        <v>2201</v>
      </c>
      <c r="AB117" t="s" s="1"/>
      <c r="AC117" t="s" s="1">
        <v>2829</v>
      </c>
      <c r="AD117" t="s" s="1">
        <v>2013</v>
      </c>
      <c r="AE117" t="s" s="1"/>
      <c r="AF117" t="s" s="1"/>
      <c r="AG117" t="s" s="1"/>
      <c r="AH117" t="s" s="1"/>
      <c r="AI117" t="s" s="1">
        <v>1980</v>
      </c>
      <c r="AJ117" t="s" s="1"/>
      <c r="AK117" t="s" s="1"/>
      <c r="AL117" t="s" s="1"/>
      <c r="AM117" t="s" s="1">
        <v>1713</v>
      </c>
      <c r="AN117" t="s" s="1"/>
      <c r="AO117" t="s" s="1">
        <v>1691</v>
      </c>
      <c r="AP117" t="s" s="1">
        <v>238</v>
      </c>
      <c r="AQ117" t="s" s="1"/>
      <c r="AR117" t="s" s="1">
        <v>1921</v>
      </c>
      <c r="AS117" t="s" s="1">
        <v>233</v>
      </c>
      <c r="AT117" t="s" s="1">
        <v>1543</v>
      </c>
      <c r="AU117" t="s" s="1">
        <v>1127</v>
      </c>
      <c r="AV117" t="s" s="1">
        <v>2298</v>
      </c>
      <c r="AW117" t="s" s="1">
        <v>164</v>
      </c>
      <c r="AX117" t="s" s="1">
        <v>233</v>
      </c>
    </row>
    <row r="118" spans="1:50">
      <c r="A118" t="n" s="4">
        <v>114</v>
      </c>
      <c r="B118" t="s" s="1">
        <v>935</v>
      </c>
      <c r="C118" s="2">
        <f>HYPERLINK("https://my.zakupivli.pro/remote/dispatcher/state_purchase_view/63794014")</f>
        <v/>
      </c>
      <c r="D118" t="s" s="1">
        <v>1691</v>
      </c>
      <c r="E118" t="s" s="1">
        <v>333</v>
      </c>
      <c r="F118" t="s" s="1">
        <v>2995</v>
      </c>
      <c r="G118" t="s" s="1">
        <v>1725</v>
      </c>
      <c r="H118" t="n" s="6">
        <v>45986.0</v>
      </c>
      <c r="I118" t="n" s="6">
        <v>45986.0</v>
      </c>
      <c r="J118" t="n" s="8">
        <v>0.6527314814814815</v>
      </c>
      <c r="K118" t="n" s="6">
        <v>45989.0</v>
      </c>
      <c r="L118" t="n" s="8">
        <v>0.3333333333333333</v>
      </c>
      <c r="M118" t="s" s="1">
        <v>2994</v>
      </c>
      <c r="N118" t="s" s="1">
        <v>1531</v>
      </c>
      <c r="O118" t="s" s="1">
        <v>1748</v>
      </c>
      <c r="P118" t="s" s="1">
        <v>255</v>
      </c>
      <c r="Q118" t="s" s="1">
        <v>3088</v>
      </c>
      <c r="R118" t="n" s="10">
        <v>4080.0</v>
      </c>
      <c r="S118" t="s" s="1">
        <v>3019</v>
      </c>
      <c r="T118" t="n" s="1">
        <v>583000.0</v>
      </c>
      <c r="U118" t="s" s="1">
        <v>2010</v>
      </c>
      <c r="V118" t="s" s="1">
        <v>2201</v>
      </c>
      <c r="W118" t="s" s="1">
        <v>2099</v>
      </c>
      <c r="X118" t="s" s="1">
        <v>2779</v>
      </c>
      <c r="Y118" t="n" s="6">
        <v>46023.0</v>
      </c>
      <c r="Z118" t="n" s="6">
        <v>46387.0</v>
      </c>
      <c r="AA118" t="s" s="1">
        <v>2013</v>
      </c>
      <c r="AB118" t="s" s="1">
        <v>685</v>
      </c>
      <c r="AC118" t="s" s="1">
        <v>2904</v>
      </c>
      <c r="AD118" t="s" s="1">
        <v>2201</v>
      </c>
      <c r="AE118" t="s" s="1"/>
      <c r="AF118" t="s" s="1"/>
      <c r="AG118" t="s" s="1"/>
      <c r="AH118" t="s" s="1"/>
      <c r="AI118" t="s" s="1">
        <v>1980</v>
      </c>
      <c r="AJ118" t="s" s="1"/>
      <c r="AK118" t="s" s="1"/>
      <c r="AL118" t="s" s="1">
        <v>1410</v>
      </c>
      <c r="AM118" t="s" s="1">
        <v>1713</v>
      </c>
      <c r="AN118" t="s" s="1"/>
      <c r="AO118" t="s" s="1">
        <v>1596</v>
      </c>
      <c r="AP118" t="s" s="1">
        <v>238</v>
      </c>
      <c r="AQ118" t="s" s="1"/>
      <c r="AR118" t="s" s="1">
        <v>3069</v>
      </c>
      <c r="AS118" t="s" s="1">
        <v>233</v>
      </c>
      <c r="AT118" t="s" s="1">
        <v>2160</v>
      </c>
      <c r="AU118" t="s" s="1">
        <v>1199</v>
      </c>
      <c r="AV118" t="s" s="1">
        <v>2526</v>
      </c>
      <c r="AW118" t="s" s="1">
        <v>176</v>
      </c>
      <c r="AX118" t="s" s="1">
        <v>233</v>
      </c>
    </row>
    <row r="119" spans="1:50">
      <c r="A119" t="n" s="4">
        <v>115</v>
      </c>
      <c r="B119" t="s" s="1">
        <v>934</v>
      </c>
      <c r="C119" s="2">
        <f>HYPERLINK("https://my.zakupivli.pro/remote/dispatcher/state_purchase_view/63795173")</f>
        <v/>
      </c>
      <c r="D119" t="s" s="1">
        <v>1678</v>
      </c>
      <c r="E119" t="s" s="1">
        <v>333</v>
      </c>
      <c r="F119" t="s" s="1">
        <v>2995</v>
      </c>
      <c r="G119" t="s" s="1">
        <v>1725</v>
      </c>
      <c r="H119" t="n" s="6">
        <v>45986.0</v>
      </c>
      <c r="I119" t="n" s="6">
        <v>45986.0</v>
      </c>
      <c r="J119" t="n" s="8">
        <v>0.6566898148148148</v>
      </c>
      <c r="K119" t="n" s="6">
        <v>45989.0</v>
      </c>
      <c r="L119" t="n" s="8">
        <v>0.041666666666666664</v>
      </c>
      <c r="M119" t="s" s="1">
        <v>2994</v>
      </c>
      <c r="N119" t="s" s="1">
        <v>1531</v>
      </c>
      <c r="O119" t="s" s="1">
        <v>1740</v>
      </c>
      <c r="P119" t="s" s="1">
        <v>313</v>
      </c>
      <c r="Q119" t="s" s="1">
        <v>3088</v>
      </c>
      <c r="R119" t="n" s="10">
        <v>612.0</v>
      </c>
      <c r="S119" t="s" s="1">
        <v>3019</v>
      </c>
      <c r="T119" t="n" s="1">
        <v>100000.0</v>
      </c>
      <c r="U119" t="s" s="1">
        <v>2010</v>
      </c>
      <c r="V119" t="s" s="1">
        <v>2201</v>
      </c>
      <c r="W119" t="s" s="1">
        <v>2974</v>
      </c>
      <c r="X119" t="s" s="1">
        <v>2688</v>
      </c>
      <c r="Y119" t="n" s="6">
        <v>46023.0</v>
      </c>
      <c r="Z119" t="n" s="6">
        <v>46387.0</v>
      </c>
      <c r="AA119" t="s" s="1">
        <v>2013</v>
      </c>
      <c r="AB119" t="s" s="1">
        <v>2890</v>
      </c>
      <c r="AC119" t="s" s="1">
        <v>2928</v>
      </c>
      <c r="AD119" t="s" s="1">
        <v>2013</v>
      </c>
      <c r="AE119" t="s" s="1"/>
      <c r="AF119" t="s" s="1"/>
      <c r="AG119" t="s" s="1"/>
      <c r="AH119" t="s" s="1"/>
      <c r="AI119" t="s" s="1">
        <v>1400</v>
      </c>
      <c r="AJ119" t="s" s="1"/>
      <c r="AK119" t="s" s="1"/>
      <c r="AL119" t="s" s="1"/>
      <c r="AM119" t="s" s="1">
        <v>1438</v>
      </c>
      <c r="AN119" t="s" s="1">
        <v>3142</v>
      </c>
      <c r="AO119" t="s" s="1">
        <v>1655</v>
      </c>
      <c r="AP119" t="s" s="1">
        <v>238</v>
      </c>
      <c r="AQ119" t="s" s="1"/>
      <c r="AR119" t="s" s="1">
        <v>3125</v>
      </c>
      <c r="AS119" t="s" s="1">
        <v>233</v>
      </c>
      <c r="AT119" t="s" s="1">
        <v>1478</v>
      </c>
      <c r="AU119" t="s" s="1">
        <v>1346</v>
      </c>
      <c r="AV119" t="s" s="1">
        <v>2603</v>
      </c>
      <c r="AW119" t="s" s="1">
        <v>55</v>
      </c>
      <c r="AX119" t="s" s="1">
        <v>233</v>
      </c>
    </row>
    <row r="120" spans="1:50">
      <c r="A120" t="n" s="4">
        <v>116</v>
      </c>
      <c r="B120" t="s" s="1">
        <v>933</v>
      </c>
      <c r="C120" s="2">
        <f>HYPERLINK("https://my.zakupivli.pro/remote/dispatcher/state_purchase_view/63794546")</f>
        <v/>
      </c>
      <c r="D120" t="s" s="1">
        <v>1632</v>
      </c>
      <c r="E120" t="s" s="1">
        <v>333</v>
      </c>
      <c r="F120" t="s" s="1">
        <v>2995</v>
      </c>
      <c r="G120" t="s" s="1">
        <v>1725</v>
      </c>
      <c r="H120" t="n" s="6">
        <v>45986.0</v>
      </c>
      <c r="I120" t="n" s="6">
        <v>45986.0</v>
      </c>
      <c r="J120" t="n" s="8">
        <v>0.6505902777777778</v>
      </c>
      <c r="K120" t="n" s="6">
        <v>45989.0</v>
      </c>
      <c r="L120" t="n" s="8">
        <v>0.375</v>
      </c>
      <c r="M120" t="s" s="1">
        <v>2994</v>
      </c>
      <c r="N120" t="s" s="1">
        <v>1531</v>
      </c>
      <c r="O120" t="s" s="1">
        <v>1833</v>
      </c>
      <c r="P120" t="s" s="1">
        <v>253</v>
      </c>
      <c r="Q120" t="s" s="1">
        <v>3088</v>
      </c>
      <c r="R120" t="n" s="10">
        <v>408.0</v>
      </c>
      <c r="S120" t="s" s="1">
        <v>3019</v>
      </c>
      <c r="T120" t="n" s="1">
        <v>18000.0</v>
      </c>
      <c r="U120" t="s" s="1">
        <v>2010</v>
      </c>
      <c r="V120" t="s" s="1">
        <v>2201</v>
      </c>
      <c r="W120" t="s" s="1">
        <v>1961</v>
      </c>
      <c r="X120" t="s" s="1">
        <v>2676</v>
      </c>
      <c r="Y120" t="s" s="1"/>
      <c r="Z120" t="n" s="6">
        <v>46022.0</v>
      </c>
      <c r="AA120" t="s" s="1">
        <v>2201</v>
      </c>
      <c r="AB120" t="s" s="1"/>
      <c r="AC120" t="s" s="1"/>
      <c r="AD120" t="s" s="1">
        <v>2201</v>
      </c>
      <c r="AE120" t="s" s="1"/>
      <c r="AF120" t="s" s="1"/>
      <c r="AG120" t="s" s="1"/>
      <c r="AH120" t="s" s="1"/>
      <c r="AI120" t="s" s="1">
        <v>2081</v>
      </c>
      <c r="AJ120" t="s" s="1"/>
      <c r="AK120" t="s" s="1"/>
      <c r="AL120" t="s" s="1">
        <v>1409</v>
      </c>
      <c r="AM120" t="s" s="1">
        <v>2008</v>
      </c>
      <c r="AN120" t="s" s="1"/>
      <c r="AO120" t="s" s="1">
        <v>1632</v>
      </c>
      <c r="AP120" t="s" s="1">
        <v>238</v>
      </c>
      <c r="AQ120" t="s" s="1"/>
      <c r="AR120" t="s" s="1">
        <v>1428</v>
      </c>
      <c r="AS120" t="s" s="1">
        <v>233</v>
      </c>
      <c r="AT120" t="s" s="1">
        <v>1448</v>
      </c>
      <c r="AU120" t="s" s="1">
        <v>1106</v>
      </c>
      <c r="AV120" t="s" s="1">
        <v>2457</v>
      </c>
      <c r="AW120" t="s" s="1">
        <v>73</v>
      </c>
      <c r="AX120" t="s" s="1">
        <v>233</v>
      </c>
    </row>
    <row r="121" spans="1:50">
      <c r="A121" t="n" s="4">
        <v>117</v>
      </c>
      <c r="B121" t="s" s="1">
        <v>932</v>
      </c>
      <c r="C121" s="2">
        <f>HYPERLINK("https://my.zakupivli.pro/remote/dispatcher/state_purchase_lot_view/1853061")</f>
        <v/>
      </c>
      <c r="D121" t="s" s="1">
        <v>1653</v>
      </c>
      <c r="E121" t="s" s="1">
        <v>333</v>
      </c>
      <c r="F121" t="s" s="1">
        <v>2995</v>
      </c>
      <c r="G121" t="s" s="1">
        <v>1526</v>
      </c>
      <c r="H121" t="n" s="6">
        <v>45986.0</v>
      </c>
      <c r="I121" t="n" s="6">
        <v>45986.0</v>
      </c>
      <c r="J121" t="n" s="8">
        <v>0.6487268518518519</v>
      </c>
      <c r="K121" t="n" s="6">
        <v>45994.0</v>
      </c>
      <c r="L121" t="n" s="8">
        <v>0.6666666666666666</v>
      </c>
      <c r="M121" t="n" s="9">
        <v>45995.54979211806</v>
      </c>
      <c r="N121" t="s" s="1">
        <v>1531</v>
      </c>
      <c r="O121" t="s" s="1">
        <v>1771</v>
      </c>
      <c r="P121" t="s" s="1">
        <v>355</v>
      </c>
      <c r="Q121" t="n" s="10">
        <v>2645.0</v>
      </c>
      <c r="R121" t="n" s="10">
        <v>612.0</v>
      </c>
      <c r="S121" t="s" s="1">
        <v>3018</v>
      </c>
      <c r="T121" t="n" s="1">
        <v>50000.0</v>
      </c>
      <c r="U121" t="n" s="10">
        <v>529000.0</v>
      </c>
      <c r="V121" t="s" s="1">
        <v>2201</v>
      </c>
      <c r="W121" t="s" s="1">
        <v>2099</v>
      </c>
      <c r="X121" t="s" s="1">
        <v>2300</v>
      </c>
      <c r="Y121" t="n" s="6">
        <v>46023.0</v>
      </c>
      <c r="Z121" t="n" s="6">
        <v>46387.0</v>
      </c>
      <c r="AA121" t="s" s="1"/>
      <c r="AB121" t="s" s="1"/>
      <c r="AC121" t="s" s="1"/>
      <c r="AD121" t="s" s="1"/>
      <c r="AE121" t="s" s="1"/>
      <c r="AF121" t="s" s="1"/>
      <c r="AG121" t="s" s="1"/>
      <c r="AH121" t="s" s="1"/>
      <c r="AI121" t="s" s="1"/>
      <c r="AJ121" t="s" s="1"/>
      <c r="AK121" t="s" s="1"/>
      <c r="AL121" t="s" s="1"/>
      <c r="AM121" t="s" s="1"/>
      <c r="AN121" t="s" s="1"/>
      <c r="AO121" t="s" s="1">
        <v>1653</v>
      </c>
      <c r="AP121" t="s" s="1">
        <v>238</v>
      </c>
      <c r="AQ121" t="s" s="1">
        <v>1110</v>
      </c>
      <c r="AR121" t="s" s="1">
        <v>1870</v>
      </c>
      <c r="AS121" t="s" s="1">
        <v>233</v>
      </c>
      <c r="AT121" t="s" s="1">
        <v>1811</v>
      </c>
      <c r="AU121" t="s" s="1">
        <v>1272</v>
      </c>
      <c r="AV121" t="s" s="1">
        <v>2521</v>
      </c>
      <c r="AW121" t="s" s="1">
        <v>554</v>
      </c>
      <c r="AX121" t="s" s="1">
        <v>233</v>
      </c>
    </row>
    <row r="122" spans="1:50">
      <c r="A122" t="n" s="4">
        <v>118</v>
      </c>
      <c r="B122" t="s" s="1">
        <v>931</v>
      </c>
      <c r="C122" s="2">
        <f>HYPERLINK("https://my.zakupivli.pro/remote/dispatcher/state_purchase_view/63794032")</f>
        <v/>
      </c>
      <c r="D122" t="s" s="1">
        <v>1678</v>
      </c>
      <c r="E122" t="s" s="1">
        <v>333</v>
      </c>
      <c r="F122" t="s" s="1">
        <v>2995</v>
      </c>
      <c r="G122" t="s" s="1">
        <v>1725</v>
      </c>
      <c r="H122" t="n" s="6">
        <v>45986.0</v>
      </c>
      <c r="I122" t="n" s="6">
        <v>45986.0</v>
      </c>
      <c r="J122" t="n" s="8">
        <v>0.6796875</v>
      </c>
      <c r="K122" t="n" s="6">
        <v>45989.0</v>
      </c>
      <c r="L122" t="n" s="8">
        <v>0.0</v>
      </c>
      <c r="M122" t="s" s="1">
        <v>2994</v>
      </c>
      <c r="N122" t="s" s="1">
        <v>1531</v>
      </c>
      <c r="O122" t="s" s="1">
        <v>1879</v>
      </c>
      <c r="P122" t="s" s="1">
        <v>448</v>
      </c>
      <c r="Q122" t="s" s="1">
        <v>3088</v>
      </c>
      <c r="R122" t="n" s="10">
        <v>408.0</v>
      </c>
      <c r="S122" t="s" s="1">
        <v>3019</v>
      </c>
      <c r="T122" t="n" s="1">
        <v>9731.0</v>
      </c>
      <c r="U122" t="s" s="1">
        <v>2010</v>
      </c>
      <c r="V122" t="s" s="1">
        <v>2201</v>
      </c>
      <c r="W122" t="s" s="1">
        <v>2099</v>
      </c>
      <c r="X122" t="s" s="1">
        <v>2621</v>
      </c>
      <c r="Y122" t="s" s="1"/>
      <c r="Z122" t="n" s="6">
        <v>46022.0</v>
      </c>
      <c r="AA122" t="s" s="1">
        <v>2201</v>
      </c>
      <c r="AB122" t="s" s="1">
        <v>696</v>
      </c>
      <c r="AC122" t="s" s="1">
        <v>2901</v>
      </c>
      <c r="AD122" t="s" s="1">
        <v>2201</v>
      </c>
      <c r="AE122" t="s" s="1"/>
      <c r="AF122" t="s" s="1"/>
      <c r="AG122" t="s" s="1"/>
      <c r="AH122" t="s" s="1"/>
      <c r="AI122" t="s" s="1">
        <v>1980</v>
      </c>
      <c r="AJ122" t="s" s="1"/>
      <c r="AK122" t="s" s="1"/>
      <c r="AL122" t="s" s="1">
        <v>1410</v>
      </c>
      <c r="AM122" t="s" s="1">
        <v>1438</v>
      </c>
      <c r="AN122" t="s" s="1"/>
      <c r="AO122" t="s" s="1">
        <v>1678</v>
      </c>
      <c r="AP122" t="s" s="1">
        <v>238</v>
      </c>
      <c r="AQ122" t="s" s="1"/>
      <c r="AR122" t="s" s="1">
        <v>3037</v>
      </c>
      <c r="AS122" t="s" s="1">
        <v>233</v>
      </c>
      <c r="AT122" t="s" s="1">
        <v>2061</v>
      </c>
      <c r="AU122" t="s" s="1">
        <v>1192</v>
      </c>
      <c r="AV122" t="s" s="1">
        <v>2523</v>
      </c>
      <c r="AW122" t="s" s="1">
        <v>112</v>
      </c>
      <c r="AX122" t="s" s="1">
        <v>233</v>
      </c>
    </row>
    <row r="123" spans="1:50">
      <c r="A123" t="n" s="4">
        <v>119</v>
      </c>
      <c r="B123" t="s" s="1">
        <v>930</v>
      </c>
      <c r="C123" s="2">
        <f>HYPERLINK("https://my.zakupivli.pro/remote/dispatcher/state_purchase_view/63794001")</f>
        <v/>
      </c>
      <c r="D123" t="s" s="1">
        <v>1691</v>
      </c>
      <c r="E123" t="s" s="1">
        <v>333</v>
      </c>
      <c r="F123" t="s" s="1">
        <v>2995</v>
      </c>
      <c r="G123" t="s" s="1">
        <v>1725</v>
      </c>
      <c r="H123" t="n" s="6">
        <v>45986.0</v>
      </c>
      <c r="I123" t="n" s="6">
        <v>45986.0</v>
      </c>
      <c r="J123" t="n" s="8">
        <v>0.6510300925925926</v>
      </c>
      <c r="K123" t="n" s="6">
        <v>45989.0</v>
      </c>
      <c r="L123" t="n" s="8">
        <v>0.0</v>
      </c>
      <c r="M123" t="s" s="1">
        <v>2994</v>
      </c>
      <c r="N123" t="s" s="1">
        <v>1531</v>
      </c>
      <c r="O123" t="s" s="1">
        <v>2080</v>
      </c>
      <c r="P123" t="s" s="1">
        <v>296</v>
      </c>
      <c r="Q123" t="s" s="1">
        <v>3088</v>
      </c>
      <c r="R123" t="n" s="10">
        <v>612.0</v>
      </c>
      <c r="S123" t="s" s="1">
        <v>3019</v>
      </c>
      <c r="T123" t="n" s="1">
        <v>50000.0</v>
      </c>
      <c r="U123" t="s" s="1">
        <v>2010</v>
      </c>
      <c r="V123" t="s" s="1">
        <v>2201</v>
      </c>
      <c r="W123" t="s" s="1">
        <v>1624</v>
      </c>
      <c r="X123" t="s" s="1">
        <v>2778</v>
      </c>
      <c r="Y123" t="s" s="1"/>
      <c r="Z123" t="n" s="6">
        <v>46022.0</v>
      </c>
      <c r="AA123" t="s" s="1"/>
      <c r="AB123" t="s" s="1"/>
      <c r="AC123" t="s" s="1"/>
      <c r="AD123" t="s" s="1"/>
      <c r="AE123" t="s" s="1"/>
      <c r="AF123" t="s" s="1"/>
      <c r="AG123" t="s" s="1"/>
      <c r="AH123" t="s" s="1"/>
      <c r="AI123" t="s" s="1"/>
      <c r="AJ123" t="s" s="1"/>
      <c r="AK123" t="s" s="1"/>
      <c r="AL123" t="s" s="1"/>
      <c r="AM123" t="s" s="1"/>
      <c r="AN123" t="s" s="1"/>
      <c r="AO123" t="s" s="1">
        <v>1691</v>
      </c>
      <c r="AP123" t="s" s="1">
        <v>238</v>
      </c>
      <c r="AQ123" t="s" s="1"/>
      <c r="AR123" t="s" s="1">
        <v>3128</v>
      </c>
      <c r="AS123" t="s" s="1">
        <v>233</v>
      </c>
      <c r="AT123" t="s" s="1">
        <v>1988</v>
      </c>
      <c r="AU123" t="s" s="1">
        <v>1213</v>
      </c>
      <c r="AV123" t="s" s="1">
        <v>2350</v>
      </c>
      <c r="AW123" t="s" s="1">
        <v>125</v>
      </c>
      <c r="AX123" t="s" s="1">
        <v>233</v>
      </c>
    </row>
    <row r="124" spans="1:50">
      <c r="A124" t="n" s="4">
        <v>120</v>
      </c>
      <c r="B124" t="s" s="1">
        <v>929</v>
      </c>
      <c r="C124" s="2">
        <f>HYPERLINK("https://my.zakupivli.pro/remote/dispatcher/state_purchase_view/63793896")</f>
        <v/>
      </c>
      <c r="D124" t="s" s="1">
        <v>1632</v>
      </c>
      <c r="E124" t="s" s="1">
        <v>333</v>
      </c>
      <c r="F124" t="s" s="1">
        <v>2995</v>
      </c>
      <c r="G124" t="s" s="1">
        <v>1725</v>
      </c>
      <c r="H124" t="n" s="6">
        <v>45986.0</v>
      </c>
      <c r="I124" t="n" s="6">
        <v>45986.0</v>
      </c>
      <c r="J124" t="n" s="8">
        <v>0.6695023148148148</v>
      </c>
      <c r="K124" t="n" s="6">
        <v>45989.0</v>
      </c>
      <c r="L124" t="n" s="8">
        <v>0.0</v>
      </c>
      <c r="M124" t="s" s="1">
        <v>2994</v>
      </c>
      <c r="N124" t="s" s="1">
        <v>1531</v>
      </c>
      <c r="O124" t="s" s="1">
        <v>1884</v>
      </c>
      <c r="P124" t="s" s="1">
        <v>245</v>
      </c>
      <c r="Q124" t="s" s="1">
        <v>3088</v>
      </c>
      <c r="R124" t="n" s="10">
        <v>408.0</v>
      </c>
      <c r="S124" t="s" s="1">
        <v>3019</v>
      </c>
      <c r="T124" t="n" s="1">
        <v>6553.0</v>
      </c>
      <c r="U124" t="s" s="1">
        <v>2010</v>
      </c>
      <c r="V124" t="s" s="1">
        <v>2201</v>
      </c>
      <c r="W124" t="s" s="1">
        <v>2099</v>
      </c>
      <c r="X124" t="s" s="1">
        <v>2692</v>
      </c>
      <c r="Y124" t="s" s="1"/>
      <c r="Z124" t="n" s="6">
        <v>46022.0</v>
      </c>
      <c r="AA124" t="s" s="1">
        <v>2013</v>
      </c>
      <c r="AB124" t="s" s="1">
        <v>609</v>
      </c>
      <c r="AC124" t="s" s="1">
        <v>2901</v>
      </c>
      <c r="AD124" t="s" s="1">
        <v>2201</v>
      </c>
      <c r="AE124" t="s" s="1"/>
      <c r="AF124" t="s" s="1"/>
      <c r="AG124" t="s" s="1"/>
      <c r="AH124" t="s" s="1"/>
      <c r="AI124" t="s" s="1">
        <v>1980</v>
      </c>
      <c r="AJ124" t="s" s="1"/>
      <c r="AK124" t="s" s="1"/>
      <c r="AL124" t="s" s="1">
        <v>1410</v>
      </c>
      <c r="AM124" t="s" s="1">
        <v>2008</v>
      </c>
      <c r="AN124" t="s" s="1"/>
      <c r="AO124" t="s" s="1">
        <v>1632</v>
      </c>
      <c r="AP124" t="s" s="1">
        <v>238</v>
      </c>
      <c r="AQ124" t="s" s="1"/>
      <c r="AR124" t="s" s="1">
        <v>3037</v>
      </c>
      <c r="AS124" t="s" s="1">
        <v>233</v>
      </c>
      <c r="AT124" t="s" s="1">
        <v>2158</v>
      </c>
      <c r="AU124" t="s" s="1">
        <v>1191</v>
      </c>
      <c r="AV124" t="s" s="1">
        <v>2527</v>
      </c>
      <c r="AW124" t="s" s="1">
        <v>175</v>
      </c>
      <c r="AX124" t="s" s="1">
        <v>233</v>
      </c>
    </row>
    <row r="125" spans="1:50">
      <c r="A125" t="n" s="4">
        <v>121</v>
      </c>
      <c r="B125" t="s" s="1">
        <v>928</v>
      </c>
      <c r="C125" s="2">
        <f>HYPERLINK("https://my.zakupivli.pro/remote/dispatcher/state_purchase_view/63780325")</f>
        <v/>
      </c>
      <c r="D125" t="s" s="1">
        <v>1678</v>
      </c>
      <c r="E125" t="s" s="1">
        <v>333</v>
      </c>
      <c r="F125" t="s" s="1">
        <v>2995</v>
      </c>
      <c r="G125" t="s" s="1">
        <v>1725</v>
      </c>
      <c r="H125" t="n" s="6">
        <v>45986.0</v>
      </c>
      <c r="I125" t="n" s="6">
        <v>45986.0</v>
      </c>
      <c r="J125" t="n" s="8">
        <v>0.6504513888888889</v>
      </c>
      <c r="K125" t="n" s="6">
        <v>45992.0</v>
      </c>
      <c r="L125" t="n" s="8">
        <v>0.375</v>
      </c>
      <c r="M125" t="s" s="1">
        <v>2994</v>
      </c>
      <c r="N125" t="s" s="1">
        <v>1531</v>
      </c>
      <c r="O125" t="s" s="1">
        <v>1757</v>
      </c>
      <c r="P125" t="s" s="1">
        <v>596</v>
      </c>
      <c r="Q125" t="s" s="1">
        <v>3088</v>
      </c>
      <c r="R125" t="n" s="10">
        <v>2040.0</v>
      </c>
      <c r="S125" t="s" s="1">
        <v>3019</v>
      </c>
      <c r="T125" t="n" s="1">
        <v>406000.0</v>
      </c>
      <c r="U125" t="s" s="1">
        <v>2010</v>
      </c>
      <c r="V125" t="s" s="1">
        <v>2201</v>
      </c>
      <c r="W125" t="s" s="1">
        <v>3035</v>
      </c>
      <c r="X125" t="s" s="1">
        <v>2619</v>
      </c>
      <c r="Y125" t="s" s="1"/>
      <c r="Z125" t="n" s="6">
        <v>46387.0</v>
      </c>
      <c r="AA125" t="s" s="1">
        <v>2201</v>
      </c>
      <c r="AB125" t="s" s="1"/>
      <c r="AC125" t="s" s="1"/>
      <c r="AD125" t="s" s="1">
        <v>2201</v>
      </c>
      <c r="AE125" t="s" s="1"/>
      <c r="AF125" t="s" s="1"/>
      <c r="AG125" t="s" s="1"/>
      <c r="AH125" t="s" s="1"/>
      <c r="AI125" t="s" s="1">
        <v>2081</v>
      </c>
      <c r="AJ125" t="s" s="1"/>
      <c r="AK125" t="s" s="1"/>
      <c r="AL125" t="s" s="1">
        <v>2084</v>
      </c>
      <c r="AM125" t="s" s="1">
        <v>1438</v>
      </c>
      <c r="AN125" t="s" s="1"/>
      <c r="AO125" t="s" s="1">
        <v>1678</v>
      </c>
      <c r="AP125" t="s" s="1">
        <v>238</v>
      </c>
      <c r="AQ125" t="s" s="1"/>
      <c r="AR125" t="s" s="1">
        <v>3058</v>
      </c>
      <c r="AS125" t="s" s="1">
        <v>233</v>
      </c>
      <c r="AT125" t="s" s="1">
        <v>1998</v>
      </c>
      <c r="AU125" t="s" s="1">
        <v>1343</v>
      </c>
      <c r="AV125" t="s" s="1">
        <v>2747</v>
      </c>
      <c r="AW125" t="s" s="1">
        <v>51</v>
      </c>
      <c r="AX125" t="s" s="1">
        <v>233</v>
      </c>
    </row>
    <row r="126" spans="1:50">
      <c r="A126" t="n" s="4">
        <v>122</v>
      </c>
      <c r="B126" t="s" s="1">
        <v>927</v>
      </c>
      <c r="C126" s="2">
        <f>HYPERLINK("https://my.zakupivli.pro/remote/dispatcher/state_purchase_view/63793674")</f>
        <v/>
      </c>
      <c r="D126" t="s" s="1">
        <v>1632</v>
      </c>
      <c r="E126" t="s" s="1">
        <v>333</v>
      </c>
      <c r="F126" t="s" s="1">
        <v>2995</v>
      </c>
      <c r="G126" t="s" s="1">
        <v>1725</v>
      </c>
      <c r="H126" t="n" s="6">
        <v>45986.0</v>
      </c>
      <c r="I126" t="n" s="6">
        <v>45986.0</v>
      </c>
      <c r="J126" t="n" s="8">
        <v>0.6485300925925926</v>
      </c>
      <c r="K126" t="n" s="6">
        <v>45989.0</v>
      </c>
      <c r="L126" t="n" s="8">
        <v>0.0</v>
      </c>
      <c r="M126" t="s" s="1">
        <v>2994</v>
      </c>
      <c r="N126" t="s" s="1">
        <v>1531</v>
      </c>
      <c r="O126" t="s" s="1">
        <v>1776</v>
      </c>
      <c r="P126" t="s" s="1">
        <v>426</v>
      </c>
      <c r="Q126" t="s" s="1">
        <v>3088</v>
      </c>
      <c r="R126" t="n" s="10">
        <v>612.0</v>
      </c>
      <c r="S126" t="s" s="1">
        <v>3019</v>
      </c>
      <c r="T126" t="n" s="1">
        <v>35500.0</v>
      </c>
      <c r="U126" t="s" s="1">
        <v>2010</v>
      </c>
      <c r="V126" t="s" s="1">
        <v>2201</v>
      </c>
      <c r="W126" t="s" s="1">
        <v>1624</v>
      </c>
      <c r="X126" t="s" s="1">
        <v>2727</v>
      </c>
      <c r="Y126" t="s" s="1"/>
      <c r="Z126" t="n" s="6">
        <v>46022.0</v>
      </c>
      <c r="AA126" t="s" s="1">
        <v>2013</v>
      </c>
      <c r="AB126" t="s" s="1">
        <v>8</v>
      </c>
      <c r="AC126" t="s" s="1">
        <v>1701</v>
      </c>
      <c r="AD126" t="s" s="1">
        <v>2013</v>
      </c>
      <c r="AE126" t="s" s="1"/>
      <c r="AF126" t="s" s="1"/>
      <c r="AG126" t="s" s="1"/>
      <c r="AH126" t="s" s="1"/>
      <c r="AI126" t="s" s="1">
        <v>1804</v>
      </c>
      <c r="AJ126" t="s" s="1"/>
      <c r="AK126" t="s" s="1"/>
      <c r="AL126" t="s" s="1">
        <v>1404</v>
      </c>
      <c r="AM126" t="s" s="1">
        <v>2008</v>
      </c>
      <c r="AN126" t="s" s="1">
        <v>2139</v>
      </c>
      <c r="AO126" t="s" s="1">
        <v>1659</v>
      </c>
      <c r="AP126" t="s" s="1">
        <v>238</v>
      </c>
      <c r="AQ126" t="s" s="1"/>
      <c r="AR126" t="s" s="1">
        <v>1938</v>
      </c>
      <c r="AS126" t="s" s="1">
        <v>233</v>
      </c>
      <c r="AT126" t="s" s="1">
        <v>2045</v>
      </c>
      <c r="AU126" t="s" s="1">
        <v>366</v>
      </c>
      <c r="AV126" t="s" s="1">
        <v>2353</v>
      </c>
      <c r="AW126" t="s" s="1">
        <v>163</v>
      </c>
      <c r="AX126" t="s" s="1">
        <v>233</v>
      </c>
    </row>
    <row r="127" spans="1:50">
      <c r="A127" t="n" s="4">
        <v>123</v>
      </c>
      <c r="B127" t="s" s="1">
        <v>926</v>
      </c>
      <c r="C127" s="2">
        <f>HYPERLINK("https://my.zakupivli.pro/remote/dispatcher/state_purchase_view/63793640")</f>
        <v/>
      </c>
      <c r="D127" t="s" s="1">
        <v>1632</v>
      </c>
      <c r="E127" t="s" s="1">
        <v>333</v>
      </c>
      <c r="F127" t="s" s="1">
        <v>2995</v>
      </c>
      <c r="G127" t="s" s="1">
        <v>1725</v>
      </c>
      <c r="H127" t="n" s="6">
        <v>45986.0</v>
      </c>
      <c r="I127" t="n" s="6">
        <v>45986.0</v>
      </c>
      <c r="J127" t="n" s="8">
        <v>0.6484722222222222</v>
      </c>
      <c r="K127" t="n" s="6">
        <v>45989.0</v>
      </c>
      <c r="L127" t="n" s="8">
        <v>0.3333333333333333</v>
      </c>
      <c r="M127" t="s" s="1">
        <v>2994</v>
      </c>
      <c r="N127" t="s" s="1">
        <v>1531</v>
      </c>
      <c r="O127" t="s" s="1">
        <v>1779</v>
      </c>
      <c r="P127" t="s" s="1">
        <v>467</v>
      </c>
      <c r="Q127" t="s" s="1">
        <v>3088</v>
      </c>
      <c r="R127" t="n" s="10">
        <v>408.0</v>
      </c>
      <c r="S127" t="s" s="1">
        <v>3019</v>
      </c>
      <c r="T127" t="n" s="1">
        <v>18900.0</v>
      </c>
      <c r="U127" t="s" s="1">
        <v>2010</v>
      </c>
      <c r="V127" t="s" s="1">
        <v>2201</v>
      </c>
      <c r="W127" t="s" s="1">
        <v>1545</v>
      </c>
      <c r="X127" t="s" s="1">
        <v>2705</v>
      </c>
      <c r="Y127" t="s" s="1"/>
      <c r="Z127" t="n" s="6">
        <v>46022.0</v>
      </c>
      <c r="AA127" t="s" s="1">
        <v>2201</v>
      </c>
      <c r="AB127" t="s" s="1">
        <v>1510</v>
      </c>
      <c r="AC127" t="s" s="1">
        <v>2929</v>
      </c>
      <c r="AD127" t="s" s="1">
        <v>2013</v>
      </c>
      <c r="AE127" t="s" s="1"/>
      <c r="AF127" t="s" s="1"/>
      <c r="AG127" t="s" s="1"/>
      <c r="AH127" t="s" s="1"/>
      <c r="AI127" t="s" s="1">
        <v>1400</v>
      </c>
      <c r="AJ127" t="s" s="1"/>
      <c r="AK127" t="s" s="1"/>
      <c r="AL127" t="s" s="1"/>
      <c r="AM127" t="s" s="1">
        <v>2008</v>
      </c>
      <c r="AN127" t="s" s="1">
        <v>3138</v>
      </c>
      <c r="AO127" t="s" s="1">
        <v>1632</v>
      </c>
      <c r="AP127" t="s" s="1">
        <v>238</v>
      </c>
      <c r="AQ127" t="s" s="1"/>
      <c r="AR127" t="s" s="1">
        <v>1549</v>
      </c>
      <c r="AS127" t="s" s="1">
        <v>233</v>
      </c>
      <c r="AT127" t="s" s="1">
        <v>1552</v>
      </c>
      <c r="AU127" t="s" s="1">
        <v>1159</v>
      </c>
      <c r="AV127" t="s" s="1">
        <v>2309</v>
      </c>
      <c r="AW127" t="s" s="1">
        <v>33</v>
      </c>
      <c r="AX127" t="s" s="1">
        <v>233</v>
      </c>
    </row>
    <row r="128" spans="1:50">
      <c r="A128" t="n" s="4">
        <v>124</v>
      </c>
      <c r="B128" t="s" s="1">
        <v>925</v>
      </c>
      <c r="C128" s="2">
        <f>HYPERLINK("https://my.zakupivli.pro/remote/dispatcher/state_purchase_lot_view/1853006")</f>
        <v/>
      </c>
      <c r="D128" t="s" s="1">
        <v>1670</v>
      </c>
      <c r="E128" t="s" s="1">
        <v>333</v>
      </c>
      <c r="F128" t="s" s="1">
        <v>2995</v>
      </c>
      <c r="G128" t="s" s="1">
        <v>1526</v>
      </c>
      <c r="H128" t="n" s="6">
        <v>45986.0</v>
      </c>
      <c r="I128" t="n" s="6">
        <v>45986.0</v>
      </c>
      <c r="J128" t="n" s="8">
        <v>0.6428703703703704</v>
      </c>
      <c r="K128" t="n" s="6">
        <v>45995.0</v>
      </c>
      <c r="L128" t="n" s="8">
        <v>0.0</v>
      </c>
      <c r="M128" t="n" s="9">
        <v>45995.51065700231</v>
      </c>
      <c r="N128" t="s" s="1">
        <v>1531</v>
      </c>
      <c r="O128" t="s" s="1">
        <v>1818</v>
      </c>
      <c r="P128" t="s" s="1">
        <v>435</v>
      </c>
      <c r="Q128" t="n" s="10">
        <v>5050.0</v>
      </c>
      <c r="R128" t="n" s="10">
        <v>2040.0</v>
      </c>
      <c r="S128" t="s" s="1">
        <v>3019</v>
      </c>
      <c r="T128" t="n" s="1">
        <v>96000.0</v>
      </c>
      <c r="U128" t="n" s="10">
        <v>1010000.0</v>
      </c>
      <c r="V128" t="s" s="1">
        <v>2201</v>
      </c>
      <c r="W128" t="s" s="1">
        <v>3035</v>
      </c>
      <c r="X128" t="s" s="1">
        <v>2645</v>
      </c>
      <c r="Y128" t="n" s="6">
        <v>46023.0</v>
      </c>
      <c r="Z128" t="n" s="6">
        <v>46387.0</v>
      </c>
      <c r="AA128" t="s" s="1">
        <v>2201</v>
      </c>
      <c r="AB128" t="s" s="1"/>
      <c r="AC128" t="s" s="1">
        <v>2849</v>
      </c>
      <c r="AD128" t="s" s="1">
        <v>2201</v>
      </c>
      <c r="AE128" t="s" s="1"/>
      <c r="AF128" t="s" s="1"/>
      <c r="AG128" t="s" s="1">
        <v>3143</v>
      </c>
      <c r="AH128" t="s" s="1"/>
      <c r="AI128" t="s" s="1">
        <v>2081</v>
      </c>
      <c r="AJ128" t="s" s="1"/>
      <c r="AK128" t="s" s="1"/>
      <c r="AL128" t="s" s="1"/>
      <c r="AM128" t="s" s="1">
        <v>2008</v>
      </c>
      <c r="AN128" t="s" s="1"/>
      <c r="AO128" t="s" s="1">
        <v>1670</v>
      </c>
      <c r="AP128" t="s" s="1">
        <v>238</v>
      </c>
      <c r="AQ128" t="s" s="1">
        <v>1059</v>
      </c>
      <c r="AR128" t="s" s="1">
        <v>3035</v>
      </c>
      <c r="AS128" t="s" s="1">
        <v>233</v>
      </c>
      <c r="AT128" t="s" s="1">
        <v>1995</v>
      </c>
      <c r="AU128" t="s" s="1">
        <v>1144</v>
      </c>
      <c r="AV128" t="s" s="1">
        <v>2744</v>
      </c>
      <c r="AW128" t="s" s="1">
        <v>127</v>
      </c>
      <c r="AX128" t="s" s="1">
        <v>233</v>
      </c>
    </row>
    <row r="129" spans="1:50">
      <c r="A129" t="n" s="4">
        <v>125</v>
      </c>
      <c r="B129" t="s" s="1">
        <v>924</v>
      </c>
      <c r="C129" s="2">
        <f>HYPERLINK("https://my.zakupivli.pro/remote/dispatcher/state_purchase_view/63793352")</f>
        <v/>
      </c>
      <c r="D129" t="s" s="1">
        <v>1678</v>
      </c>
      <c r="E129" t="s" s="1">
        <v>333</v>
      </c>
      <c r="F129" t="s" s="1">
        <v>2995</v>
      </c>
      <c r="G129" t="s" s="1">
        <v>1725</v>
      </c>
      <c r="H129" t="n" s="6">
        <v>45986.0</v>
      </c>
      <c r="I129" t="n" s="6">
        <v>45986.0</v>
      </c>
      <c r="J129" t="n" s="8">
        <v>0.6761458333333333</v>
      </c>
      <c r="K129" t="n" s="6">
        <v>45989.0</v>
      </c>
      <c r="L129" t="n" s="8">
        <v>0.0</v>
      </c>
      <c r="M129" t="s" s="1">
        <v>2994</v>
      </c>
      <c r="N129" t="s" s="1">
        <v>1531</v>
      </c>
      <c r="O129" t="s" s="1">
        <v>1878</v>
      </c>
      <c r="P129" t="s" s="1">
        <v>450</v>
      </c>
      <c r="Q129" t="s" s="1">
        <v>3088</v>
      </c>
      <c r="R129" t="n" s="10">
        <v>408.0</v>
      </c>
      <c r="S129" t="s" s="1">
        <v>3019</v>
      </c>
      <c r="T129" t="n" s="1">
        <v>8715.0</v>
      </c>
      <c r="U129" t="s" s="1">
        <v>2010</v>
      </c>
      <c r="V129" t="s" s="1">
        <v>2201</v>
      </c>
      <c r="W129" t="s" s="1">
        <v>2099</v>
      </c>
      <c r="X129" t="s" s="1">
        <v>2625</v>
      </c>
      <c r="Y129" t="s" s="1"/>
      <c r="Z129" t="n" s="6">
        <v>46022.0</v>
      </c>
      <c r="AA129" t="s" s="1">
        <v>2013</v>
      </c>
      <c r="AB129" t="s" s="1">
        <v>608</v>
      </c>
      <c r="AC129" t="s" s="1">
        <v>2901</v>
      </c>
      <c r="AD129" t="s" s="1">
        <v>2201</v>
      </c>
      <c r="AE129" t="s" s="1"/>
      <c r="AF129" t="s" s="1"/>
      <c r="AG129" t="s" s="1"/>
      <c r="AH129" t="s" s="1"/>
      <c r="AI129" t="s" s="1">
        <v>1980</v>
      </c>
      <c r="AJ129" t="s" s="1"/>
      <c r="AK129" t="s" s="1"/>
      <c r="AL129" t="s" s="1">
        <v>1410</v>
      </c>
      <c r="AM129" t="s" s="1">
        <v>1438</v>
      </c>
      <c r="AN129" t="s" s="1"/>
      <c r="AO129" t="s" s="1">
        <v>1678</v>
      </c>
      <c r="AP129" t="s" s="1">
        <v>238</v>
      </c>
      <c r="AQ129" t="s" s="1"/>
      <c r="AR129" t="s" s="1">
        <v>3037</v>
      </c>
      <c r="AS129" t="s" s="1">
        <v>233</v>
      </c>
      <c r="AT129" t="s" s="1">
        <v>1911</v>
      </c>
      <c r="AU129" t="s" s="1">
        <v>1190</v>
      </c>
      <c r="AV129" t="s" s="1">
        <v>2520</v>
      </c>
      <c r="AW129" t="s" s="1">
        <v>207</v>
      </c>
      <c r="AX129" t="s" s="1">
        <v>233</v>
      </c>
    </row>
    <row r="130" spans="1:50">
      <c r="A130" t="n" s="4">
        <v>126</v>
      </c>
      <c r="B130" t="s" s="1">
        <v>923</v>
      </c>
      <c r="C130" s="2">
        <f>HYPERLINK("https://my.zakupivli.pro/remote/dispatcher/state_purchase_view/63793712")</f>
        <v/>
      </c>
      <c r="D130" t="s" s="1">
        <v>1632</v>
      </c>
      <c r="E130" t="s" s="1">
        <v>333</v>
      </c>
      <c r="F130" t="s" s="1">
        <v>2995</v>
      </c>
      <c r="G130" t="s" s="1">
        <v>1725</v>
      </c>
      <c r="H130" t="n" s="6">
        <v>45986.0</v>
      </c>
      <c r="I130" t="n" s="6">
        <v>45986.0</v>
      </c>
      <c r="J130" t="n" s="8">
        <v>0.6442592592592593</v>
      </c>
      <c r="K130" t="n" s="6">
        <v>45989.0</v>
      </c>
      <c r="L130" t="n" s="8">
        <v>0.0</v>
      </c>
      <c r="M130" t="s" s="1">
        <v>2994</v>
      </c>
      <c r="N130" t="s" s="1">
        <v>1531</v>
      </c>
      <c r="O130" t="s" s="1">
        <v>1611</v>
      </c>
      <c r="P130" t="s" s="1">
        <v>260</v>
      </c>
      <c r="Q130" t="s" s="1">
        <v>3088</v>
      </c>
      <c r="R130" t="n" s="10">
        <v>408.0</v>
      </c>
      <c r="S130" t="s" s="1">
        <v>3019</v>
      </c>
      <c r="T130" t="n" s="1">
        <v>17000.0</v>
      </c>
      <c r="U130" t="s" s="1">
        <v>2010</v>
      </c>
      <c r="V130" t="s" s="1">
        <v>2201</v>
      </c>
      <c r="W130" t="s" s="1">
        <v>1727</v>
      </c>
      <c r="X130" t="s" s="1">
        <v>2681</v>
      </c>
      <c r="Y130" t="n" s="6">
        <v>45992.0</v>
      </c>
      <c r="Z130" t="n" s="6">
        <v>46022.0</v>
      </c>
      <c r="AA130" t="s" s="1">
        <v>2201</v>
      </c>
      <c r="AB130" t="s" s="1"/>
      <c r="AC130" t="s" s="1">
        <v>2916</v>
      </c>
      <c r="AD130" t="s" s="1">
        <v>2013</v>
      </c>
      <c r="AE130" t="s" s="1"/>
      <c r="AF130" t="s" s="1"/>
      <c r="AG130" t="s" s="1"/>
      <c r="AH130" t="s" s="1"/>
      <c r="AI130" t="s" s="1">
        <v>1804</v>
      </c>
      <c r="AJ130" t="s" s="1"/>
      <c r="AK130" t="s" s="1"/>
      <c r="AL130" t="s" s="1"/>
      <c r="AM130" t="s" s="1">
        <v>2008</v>
      </c>
      <c r="AN130" t="s" s="1"/>
      <c r="AO130" t="s" s="1">
        <v>1682</v>
      </c>
      <c r="AP130" t="s" s="1">
        <v>238</v>
      </c>
      <c r="AQ130" t="s" s="1"/>
      <c r="AR130" t="s" s="1">
        <v>1726</v>
      </c>
      <c r="AS130" t="s" s="1">
        <v>233</v>
      </c>
      <c r="AT130" t="s" s="1">
        <v>2799</v>
      </c>
      <c r="AU130" t="s" s="1">
        <v>1358</v>
      </c>
      <c r="AV130" t="s" s="1">
        <v>2395</v>
      </c>
      <c r="AW130" t="s" s="1">
        <v>101</v>
      </c>
      <c r="AX130" t="s" s="1">
        <v>233</v>
      </c>
    </row>
    <row r="131" spans="1:50">
      <c r="A131" t="n" s="4">
        <v>127</v>
      </c>
      <c r="B131" t="s" s="1">
        <v>922</v>
      </c>
      <c r="C131" s="2">
        <f>HYPERLINK("https://my.zakupivli.pro/remote/dispatcher/state_purchase_view/63793058")</f>
        <v/>
      </c>
      <c r="D131" t="s" s="1">
        <v>1678</v>
      </c>
      <c r="E131" t="s" s="1">
        <v>333</v>
      </c>
      <c r="F131" t="s" s="1">
        <v>2995</v>
      </c>
      <c r="G131" t="s" s="1">
        <v>1725</v>
      </c>
      <c r="H131" t="n" s="6">
        <v>45986.0</v>
      </c>
      <c r="I131" t="n" s="6">
        <v>45986.0</v>
      </c>
      <c r="J131" t="n" s="8">
        <v>0.642349537037037</v>
      </c>
      <c r="K131" t="n" s="6">
        <v>45989.0</v>
      </c>
      <c r="L131" t="n" s="8">
        <v>0.3333333333333333</v>
      </c>
      <c r="M131" t="s" s="1">
        <v>2994</v>
      </c>
      <c r="N131" t="s" s="1">
        <v>1531</v>
      </c>
      <c r="O131" t="s" s="1">
        <v>1901</v>
      </c>
      <c r="P131" t="s" s="1">
        <v>422</v>
      </c>
      <c r="Q131" t="s" s="1">
        <v>3088</v>
      </c>
      <c r="R131" t="n" s="10">
        <v>408.0</v>
      </c>
      <c r="S131" t="s" s="1">
        <v>3019</v>
      </c>
      <c r="T131" t="n" s="1">
        <v>10900.0</v>
      </c>
      <c r="U131" t="s" s="1">
        <v>2010</v>
      </c>
      <c r="V131" t="s" s="1">
        <v>2201</v>
      </c>
      <c r="W131" t="s" s="1">
        <v>1545</v>
      </c>
      <c r="X131" t="s" s="1">
        <v>2271</v>
      </c>
      <c r="Y131" t="s" s="1"/>
      <c r="Z131" t="n" s="6">
        <v>46022.0</v>
      </c>
      <c r="AA131" t="s" s="1">
        <v>2201</v>
      </c>
      <c r="AB131" t="s" s="1"/>
      <c r="AC131" t="s" s="1">
        <v>2816</v>
      </c>
      <c r="AD131" t="s" s="1">
        <v>2013</v>
      </c>
      <c r="AE131" t="s" s="1"/>
      <c r="AF131" t="s" s="1"/>
      <c r="AG131" t="s" s="1"/>
      <c r="AH131" t="s" s="1"/>
      <c r="AI131" t="s" s="1">
        <v>1400</v>
      </c>
      <c r="AJ131" t="s" s="1"/>
      <c r="AK131" t="s" s="1"/>
      <c r="AL131" t="s" s="1"/>
      <c r="AM131" t="s" s="1">
        <v>1438</v>
      </c>
      <c r="AN131" t="s" s="1">
        <v>2887</v>
      </c>
      <c r="AO131" t="s" s="1">
        <v>1678</v>
      </c>
      <c r="AP131" t="s" s="1">
        <v>238</v>
      </c>
      <c r="AQ131" t="s" s="1"/>
      <c r="AR131" t="s" s="1">
        <v>3103</v>
      </c>
      <c r="AS131" t="s" s="1">
        <v>233</v>
      </c>
      <c r="AT131" t="s" s="1">
        <v>2056</v>
      </c>
      <c r="AU131" t="s" s="1">
        <v>1202</v>
      </c>
      <c r="AV131" t="s" s="1">
        <v>2326</v>
      </c>
      <c r="AW131" t="s" s="1">
        <v>126</v>
      </c>
      <c r="AX131" t="s" s="1">
        <v>233</v>
      </c>
    </row>
    <row r="132" spans="1:50">
      <c r="A132" t="n" s="4">
        <v>128</v>
      </c>
      <c r="B132" t="s" s="1">
        <v>921</v>
      </c>
      <c r="C132" s="2">
        <f>HYPERLINK("https://my.zakupivli.pro/remote/dispatcher/state_purchase_view/63792881")</f>
        <v/>
      </c>
      <c r="D132" t="s" s="1">
        <v>1691</v>
      </c>
      <c r="E132" t="s" s="1">
        <v>333</v>
      </c>
      <c r="F132" t="s" s="1">
        <v>2995</v>
      </c>
      <c r="G132" t="s" s="1">
        <v>1725</v>
      </c>
      <c r="H132" t="n" s="6">
        <v>45986.0</v>
      </c>
      <c r="I132" t="n" s="6">
        <v>45986.0</v>
      </c>
      <c r="J132" t="n" s="8">
        <v>0.6640625</v>
      </c>
      <c r="K132" t="n" s="6">
        <v>45989.0</v>
      </c>
      <c r="L132" t="n" s="8">
        <v>0.6236111111111111</v>
      </c>
      <c r="M132" t="s" s="1">
        <v>2994</v>
      </c>
      <c r="N132" t="s" s="1">
        <v>1531</v>
      </c>
      <c r="O132" t="s" s="1">
        <v>1518</v>
      </c>
      <c r="P132" t="s" s="1">
        <v>664</v>
      </c>
      <c r="Q132" t="s" s="1">
        <v>3088</v>
      </c>
      <c r="R132" t="n" s="10">
        <v>2040.0</v>
      </c>
      <c r="S132" t="s" s="1">
        <v>3019</v>
      </c>
      <c r="T132" t="n" s="1">
        <v>101634.0</v>
      </c>
      <c r="U132" t="s" s="1">
        <v>2010</v>
      </c>
      <c r="V132" t="s" s="1">
        <v>2201</v>
      </c>
      <c r="W132" t="s" s="1">
        <v>2099</v>
      </c>
      <c r="X132" t="s" s="1">
        <v>2666</v>
      </c>
      <c r="Y132" t="n" s="6">
        <v>46023.0</v>
      </c>
      <c r="Z132" t="n" s="6">
        <v>46387.0</v>
      </c>
      <c r="AA132" t="s" s="1">
        <v>2013</v>
      </c>
      <c r="AB132" t="s" s="1">
        <v>691</v>
      </c>
      <c r="AC132" t="s" s="1">
        <v>693</v>
      </c>
      <c r="AD132" t="s" s="1">
        <v>2201</v>
      </c>
      <c r="AE132" t="s" s="1"/>
      <c r="AF132" t="s" s="1"/>
      <c r="AG132" t="s" s="1"/>
      <c r="AH132" t="s" s="1"/>
      <c r="AI132" t="s" s="1">
        <v>2081</v>
      </c>
      <c r="AJ132" t="s" s="1"/>
      <c r="AK132" t="s" s="1"/>
      <c r="AL132" t="s" s="1">
        <v>1410</v>
      </c>
      <c r="AM132" t="s" s="1">
        <v>1713</v>
      </c>
      <c r="AN132" t="s" s="1"/>
      <c r="AO132" t="s" s="1">
        <v>1691</v>
      </c>
      <c r="AP132" t="s" s="1">
        <v>238</v>
      </c>
      <c r="AQ132" t="s" s="1"/>
      <c r="AR132" t="s" s="1">
        <v>3076</v>
      </c>
      <c r="AS132" t="s" s="1">
        <v>233</v>
      </c>
      <c r="AT132" t="s" s="1">
        <v>2166</v>
      </c>
      <c r="AU132" t="s" s="1">
        <v>1320</v>
      </c>
      <c r="AV132" t="s" s="1">
        <v>2500</v>
      </c>
      <c r="AW132" t="s" s="1">
        <v>230</v>
      </c>
      <c r="AX132" t="s" s="1">
        <v>233</v>
      </c>
    </row>
    <row r="133" spans="1:50">
      <c r="A133" t="n" s="4">
        <v>129</v>
      </c>
      <c r="B133" t="s" s="1">
        <v>920</v>
      </c>
      <c r="C133" s="2">
        <f>HYPERLINK("https://my.zakupivli.pro/remote/dispatcher/state_purchase_view/63792546")</f>
        <v/>
      </c>
      <c r="D133" t="s" s="1">
        <v>1632</v>
      </c>
      <c r="E133" t="s" s="1">
        <v>333</v>
      </c>
      <c r="F133" t="s" s="1">
        <v>2995</v>
      </c>
      <c r="G133" t="s" s="1">
        <v>1725</v>
      </c>
      <c r="H133" t="n" s="6">
        <v>45986.0</v>
      </c>
      <c r="I133" t="n" s="6">
        <v>45986.0</v>
      </c>
      <c r="J133" t="n" s="8">
        <v>0.6663310185185185</v>
      </c>
      <c r="K133" t="n" s="6">
        <v>45989.0</v>
      </c>
      <c r="L133" t="n" s="8">
        <v>0.0</v>
      </c>
      <c r="M133" t="s" s="1">
        <v>2994</v>
      </c>
      <c r="N133" t="s" s="1">
        <v>1531</v>
      </c>
      <c r="O133" t="s" s="1">
        <v>1883</v>
      </c>
      <c r="P133" t="s" s="1">
        <v>447</v>
      </c>
      <c r="Q133" t="s" s="1">
        <v>3088</v>
      </c>
      <c r="R133" t="n" s="10">
        <v>408.0</v>
      </c>
      <c r="S133" t="s" s="1">
        <v>3019</v>
      </c>
      <c r="T133" t="n" s="1">
        <v>8401.0</v>
      </c>
      <c r="U133" t="s" s="1">
        <v>2010</v>
      </c>
      <c r="V133" t="s" s="1">
        <v>2201</v>
      </c>
      <c r="W133" t="s" s="1">
        <v>2099</v>
      </c>
      <c r="X133" t="s" s="1">
        <v>2773</v>
      </c>
      <c r="Y133" t="s" s="1"/>
      <c r="Z133" t="n" s="6">
        <v>46022.0</v>
      </c>
      <c r="AA133" t="s" s="1">
        <v>2013</v>
      </c>
      <c r="AB133" t="s" s="1">
        <v>609</v>
      </c>
      <c r="AC133" t="s" s="1">
        <v>2901</v>
      </c>
      <c r="AD133" t="s" s="1">
        <v>2201</v>
      </c>
      <c r="AE133" t="s" s="1"/>
      <c r="AF133" t="s" s="1"/>
      <c r="AG133" t="s" s="1"/>
      <c r="AH133" t="s" s="1"/>
      <c r="AI133" t="s" s="1">
        <v>1980</v>
      </c>
      <c r="AJ133" t="s" s="1"/>
      <c r="AK133" t="s" s="1"/>
      <c r="AL133" t="s" s="1">
        <v>1410</v>
      </c>
      <c r="AM133" t="s" s="1">
        <v>2008</v>
      </c>
      <c r="AN133" t="s" s="1"/>
      <c r="AO133" t="s" s="1">
        <v>1632</v>
      </c>
      <c r="AP133" t="s" s="1">
        <v>238</v>
      </c>
      <c r="AQ133" t="s" s="1"/>
      <c r="AR133" t="s" s="1">
        <v>3037</v>
      </c>
      <c r="AS133" t="s" s="1">
        <v>233</v>
      </c>
      <c r="AT133" t="s" s="1">
        <v>1388</v>
      </c>
      <c r="AU133" t="s" s="1">
        <v>1189</v>
      </c>
      <c r="AV133" t="s" s="1">
        <v>2516</v>
      </c>
      <c r="AW133" t="s" s="1">
        <v>205</v>
      </c>
      <c r="AX133" t="s" s="1">
        <v>233</v>
      </c>
    </row>
    <row r="134" spans="1:50">
      <c r="A134" t="n" s="4">
        <v>130</v>
      </c>
      <c r="B134" t="s" s="1">
        <v>919</v>
      </c>
      <c r="C134" s="2">
        <f>HYPERLINK("https://my.zakupivli.pro/remote/dispatcher/state_purchase_view/63792541")</f>
        <v/>
      </c>
      <c r="D134" t="s" s="1">
        <v>1632</v>
      </c>
      <c r="E134" t="s" s="1">
        <v>333</v>
      </c>
      <c r="F134" t="s" s="1">
        <v>2995</v>
      </c>
      <c r="G134" t="s" s="1">
        <v>1725</v>
      </c>
      <c r="H134" t="n" s="6">
        <v>45986.0</v>
      </c>
      <c r="I134" t="n" s="6">
        <v>45986.0</v>
      </c>
      <c r="J134" t="n" s="8">
        <v>0.6372685185185185</v>
      </c>
      <c r="K134" t="n" s="6">
        <v>45989.0</v>
      </c>
      <c r="L134" t="n" s="8">
        <v>0.0</v>
      </c>
      <c r="M134" t="s" s="1">
        <v>2994</v>
      </c>
      <c r="N134" t="s" s="1">
        <v>1531</v>
      </c>
      <c r="O134" t="s" s="1">
        <v>1460</v>
      </c>
      <c r="P134" t="s" s="1">
        <v>647</v>
      </c>
      <c r="Q134" t="s" s="1">
        <v>3088</v>
      </c>
      <c r="R134" t="n" s="10">
        <v>408.0</v>
      </c>
      <c r="S134" t="s" s="1">
        <v>3019</v>
      </c>
      <c r="T134" t="n" s="1">
        <v>7500.0</v>
      </c>
      <c r="U134" t="s" s="1">
        <v>2010</v>
      </c>
      <c r="V134" t="s" s="1">
        <v>2201</v>
      </c>
      <c r="W134" t="s" s="1">
        <v>1545</v>
      </c>
      <c r="X134" t="s" s="1">
        <v>2665</v>
      </c>
      <c r="Y134" t="n" s="6">
        <v>45992.0</v>
      </c>
      <c r="Z134" t="n" s="6">
        <v>46022.0</v>
      </c>
      <c r="AA134" t="s" s="1">
        <v>2201</v>
      </c>
      <c r="AB134" t="s" s="1"/>
      <c r="AC134" t="s" s="1">
        <v>2933</v>
      </c>
      <c r="AD134" t="s" s="1">
        <v>2201</v>
      </c>
      <c r="AE134" t="s" s="1"/>
      <c r="AF134" t="s" s="1"/>
      <c r="AG134" t="s" s="1"/>
      <c r="AH134" t="s" s="1">
        <v>687</v>
      </c>
      <c r="AI134" t="s" s="1">
        <v>1980</v>
      </c>
      <c r="AJ134" t="s" s="1"/>
      <c r="AK134" t="s" s="1"/>
      <c r="AL134" t="s" s="1">
        <v>1402</v>
      </c>
      <c r="AM134" t="s" s="1">
        <v>2008</v>
      </c>
      <c r="AN134" t="s" s="1">
        <v>1511</v>
      </c>
      <c r="AO134" t="s" s="1">
        <v>1632</v>
      </c>
      <c r="AP134" t="s" s="1">
        <v>238</v>
      </c>
      <c r="AQ134" t="s" s="1"/>
      <c r="AR134" t="s" s="1">
        <v>3132</v>
      </c>
      <c r="AS134" t="s" s="1">
        <v>233</v>
      </c>
      <c r="AT134" t="s" s="1">
        <v>1993</v>
      </c>
      <c r="AU134" t="s" s="1">
        <v>1218</v>
      </c>
      <c r="AV134" t="s" s="1">
        <v>2320</v>
      </c>
      <c r="AW134" t="s" s="1">
        <v>133</v>
      </c>
      <c r="AX134" t="s" s="1">
        <v>233</v>
      </c>
    </row>
    <row r="135" spans="1:50">
      <c r="A135" t="n" s="4">
        <v>131</v>
      </c>
      <c r="B135" t="s" s="1">
        <v>918</v>
      </c>
      <c r="C135" s="2">
        <f>HYPERLINK("https://my.zakupivli.pro/remote/dispatcher/state_purchase_lot_view/1852964")</f>
        <v/>
      </c>
      <c r="D135" t="s" s="1">
        <v>1632</v>
      </c>
      <c r="E135" t="s" s="1">
        <v>333</v>
      </c>
      <c r="F135" t="s" s="1">
        <v>2995</v>
      </c>
      <c r="G135" t="s" s="1">
        <v>1526</v>
      </c>
      <c r="H135" t="n" s="6">
        <v>45986.0</v>
      </c>
      <c r="I135" t="n" s="6">
        <v>45986.0</v>
      </c>
      <c r="J135" t="n" s="8">
        <v>0.6354398148148148</v>
      </c>
      <c r="K135" t="n" s="6">
        <v>45994.0</v>
      </c>
      <c r="L135" t="n" s="8">
        <v>0.0</v>
      </c>
      <c r="M135" t="n" s="9">
        <v>45994.49696715278</v>
      </c>
      <c r="N135" t="s" s="1">
        <v>1531</v>
      </c>
      <c r="O135" t="s" s="1">
        <v>1794</v>
      </c>
      <c r="P135" t="s" s="1">
        <v>503</v>
      </c>
      <c r="Q135" t="n" s="10">
        <v>3249.0</v>
      </c>
      <c r="R135" t="n" s="10">
        <v>612.0</v>
      </c>
      <c r="S135" t="s" s="1">
        <v>3019</v>
      </c>
      <c r="T135" t="n" s="1">
        <v>34200.0</v>
      </c>
      <c r="U135" t="n" s="10">
        <v>324900.0</v>
      </c>
      <c r="V135" t="s" s="1">
        <v>2201</v>
      </c>
      <c r="W135" t="s" s="1">
        <v>2192</v>
      </c>
      <c r="X135" t="s" s="1">
        <v>2300</v>
      </c>
      <c r="Y135" t="n" s="6">
        <v>46023.0</v>
      </c>
      <c r="Z135" t="n" s="6">
        <v>46387.0</v>
      </c>
      <c r="AA135" t="s" s="1">
        <v>2201</v>
      </c>
      <c r="AB135" t="s" s="1">
        <v>1509</v>
      </c>
      <c r="AC135" t="s" s="1">
        <v>2930</v>
      </c>
      <c r="AD135" t="s" s="1">
        <v>2201</v>
      </c>
      <c r="AE135" t="s" s="1"/>
      <c r="AF135" t="s" s="1"/>
      <c r="AG135" t="s" s="1">
        <v>389</v>
      </c>
      <c r="AH135" t="s" s="1"/>
      <c r="AI135" t="s" s="1">
        <v>1400</v>
      </c>
      <c r="AJ135" t="s" s="1"/>
      <c r="AK135" t="s" s="1"/>
      <c r="AL135" t="s" s="1"/>
      <c r="AM135" t="s" s="1">
        <v>2008</v>
      </c>
      <c r="AN135" t="s" s="1">
        <v>3140</v>
      </c>
      <c r="AO135" t="s" s="1">
        <v>1632</v>
      </c>
      <c r="AP135" t="s" s="1">
        <v>238</v>
      </c>
      <c r="AQ135" t="s" s="1">
        <v>717</v>
      </c>
      <c r="AR135" t="s" s="1">
        <v>1568</v>
      </c>
      <c r="AS135" t="s" s="1">
        <v>233</v>
      </c>
      <c r="AT135" t="s" s="1">
        <v>2050</v>
      </c>
      <c r="AU135" t="s" s="1">
        <v>1077</v>
      </c>
      <c r="AV135" t="s" s="1">
        <v>2547</v>
      </c>
      <c r="AW135" t="s" s="1">
        <v>99</v>
      </c>
      <c r="AX135" t="s" s="1">
        <v>233</v>
      </c>
    </row>
    <row r="136" spans="1:50">
      <c r="A136" t="n" s="4">
        <v>132</v>
      </c>
      <c r="B136" t="s" s="1">
        <v>917</v>
      </c>
      <c r="C136" s="2">
        <f>HYPERLINK("https://my.zakupivli.pro/remote/dispatcher/state_purchase_view/63792995")</f>
        <v/>
      </c>
      <c r="D136" t="s" s="1">
        <v>1678</v>
      </c>
      <c r="E136" t="s" s="1">
        <v>333</v>
      </c>
      <c r="F136" t="s" s="1">
        <v>2995</v>
      </c>
      <c r="G136" t="s" s="1">
        <v>1725</v>
      </c>
      <c r="H136" t="n" s="6">
        <v>45986.0</v>
      </c>
      <c r="I136" t="n" s="6">
        <v>45986.0</v>
      </c>
      <c r="J136" t="n" s="8">
        <v>0.6384953703703704</v>
      </c>
      <c r="K136" t="n" s="6">
        <v>45989.0</v>
      </c>
      <c r="L136" t="n" s="8">
        <v>0.0</v>
      </c>
      <c r="M136" t="s" s="1">
        <v>2994</v>
      </c>
      <c r="N136" t="s" s="1">
        <v>1531</v>
      </c>
      <c r="O136" t="s" s="1">
        <v>2985</v>
      </c>
      <c r="P136" t="s" s="1">
        <v>287</v>
      </c>
      <c r="Q136" t="s" s="1">
        <v>3088</v>
      </c>
      <c r="R136" t="n" s="10">
        <v>142.8</v>
      </c>
      <c r="S136" t="s" s="1">
        <v>3019</v>
      </c>
      <c r="T136" t="n" s="1">
        <v>5000.0</v>
      </c>
      <c r="U136" t="s" s="1">
        <v>2010</v>
      </c>
      <c r="V136" t="s" s="1">
        <v>2201</v>
      </c>
      <c r="W136" t="s" s="1">
        <v>1819</v>
      </c>
      <c r="X136" t="s" s="1">
        <v>2650</v>
      </c>
      <c r="Y136" t="s" s="1"/>
      <c r="Z136" t="n" s="6">
        <v>46022.0</v>
      </c>
      <c r="AA136" t="s" s="1">
        <v>2201</v>
      </c>
      <c r="AB136" t="s" s="1"/>
      <c r="AC136" t="s" s="1">
        <v>2832</v>
      </c>
      <c r="AD136" t="s" s="1">
        <v>2201</v>
      </c>
      <c r="AE136" t="s" s="1"/>
      <c r="AF136" t="s" s="1"/>
      <c r="AG136" t="s" s="1"/>
      <c r="AH136" t="s" s="1">
        <v>1970</v>
      </c>
      <c r="AI136" t="s" s="1">
        <v>1980</v>
      </c>
      <c r="AJ136" t="s" s="1"/>
      <c r="AK136" t="s" s="1"/>
      <c r="AL136" t="s" s="1">
        <v>2084</v>
      </c>
      <c r="AM136" t="s" s="1">
        <v>1438</v>
      </c>
      <c r="AN136" t="s" s="1"/>
      <c r="AO136" t="s" s="1">
        <v>1685</v>
      </c>
      <c r="AP136" t="s" s="1">
        <v>238</v>
      </c>
      <c r="AQ136" t="s" s="1"/>
      <c r="AR136" t="s" s="1">
        <v>1817</v>
      </c>
      <c r="AS136" t="s" s="1">
        <v>233</v>
      </c>
      <c r="AT136" t="s" s="1">
        <v>2183</v>
      </c>
      <c r="AU136" t="s" s="1">
        <v>1283</v>
      </c>
      <c r="AV136" t="s" s="1">
        <v>2406</v>
      </c>
      <c r="AW136" t="s" s="1">
        <v>544</v>
      </c>
      <c r="AX136" t="s" s="1">
        <v>233</v>
      </c>
    </row>
    <row r="137" spans="1:50">
      <c r="A137" t="n" s="4">
        <v>133</v>
      </c>
      <c r="B137" t="s" s="1">
        <v>916</v>
      </c>
      <c r="C137" s="2">
        <f>HYPERLINK("https://my.zakupivli.pro/remote/dispatcher/state_purchase_view/63792444")</f>
        <v/>
      </c>
      <c r="D137" t="s" s="1">
        <v>1632</v>
      </c>
      <c r="E137" t="s" s="1">
        <v>333</v>
      </c>
      <c r="F137" t="s" s="1">
        <v>2995</v>
      </c>
      <c r="G137" t="s" s="1">
        <v>1725</v>
      </c>
      <c r="H137" t="n" s="6">
        <v>45986.0</v>
      </c>
      <c r="I137" t="n" s="6">
        <v>45986.0</v>
      </c>
      <c r="J137" t="n" s="8">
        <v>0.6363773148148149</v>
      </c>
      <c r="K137" t="n" s="6">
        <v>45989.0</v>
      </c>
      <c r="L137" t="n" s="8">
        <v>0.6340277777777777</v>
      </c>
      <c r="M137" t="s" s="1">
        <v>2994</v>
      </c>
      <c r="N137" t="s" s="1">
        <v>1531</v>
      </c>
      <c r="O137" t="s" s="1">
        <v>2797</v>
      </c>
      <c r="P137" t="s" s="1">
        <v>398</v>
      </c>
      <c r="Q137" t="s" s="1">
        <v>3088</v>
      </c>
      <c r="R137" t="n" s="10">
        <v>408.0</v>
      </c>
      <c r="S137" t="s" s="1">
        <v>3019</v>
      </c>
      <c r="T137" t="n" s="1">
        <v>15000.0</v>
      </c>
      <c r="U137" t="s" s="1">
        <v>2010</v>
      </c>
      <c r="V137" t="s" s="1">
        <v>2201</v>
      </c>
      <c r="W137" t="s" s="1">
        <v>1819</v>
      </c>
      <c r="X137" t="s" s="1">
        <v>2496</v>
      </c>
      <c r="Y137" t="n" s="6">
        <v>45992.0</v>
      </c>
      <c r="Z137" t="n" s="6">
        <v>46022.0</v>
      </c>
      <c r="AA137" t="s" s="1">
        <v>2013</v>
      </c>
      <c r="AB137" t="s" s="1">
        <v>2228</v>
      </c>
      <c r="AC137" t="s" s="1">
        <v>2896</v>
      </c>
      <c r="AD137" t="s" s="1">
        <v>2201</v>
      </c>
      <c r="AE137" t="s" s="1"/>
      <c r="AF137" t="s" s="1"/>
      <c r="AG137" t="s" s="1"/>
      <c r="AH137" t="s" s="1"/>
      <c r="AI137" t="s" s="1">
        <v>1980</v>
      </c>
      <c r="AJ137" t="s" s="1"/>
      <c r="AK137" t="s" s="1"/>
      <c r="AL137" t="s" s="1"/>
      <c r="AM137" t="s" s="1">
        <v>2008</v>
      </c>
      <c r="AN137" t="s" s="1">
        <v>2867</v>
      </c>
      <c r="AO137" t="s" s="1">
        <v>1632</v>
      </c>
      <c r="AP137" t="s" s="1">
        <v>238</v>
      </c>
      <c r="AQ137" t="s" s="1"/>
      <c r="AR137" t="s" s="1">
        <v>3027</v>
      </c>
      <c r="AS137" t="s" s="1">
        <v>233</v>
      </c>
      <c r="AT137" t="s" s="1">
        <v>1540</v>
      </c>
      <c r="AU137" t="s" s="1">
        <v>1352</v>
      </c>
      <c r="AV137" t="s" s="1">
        <v>2410</v>
      </c>
      <c r="AW137" t="s" s="1">
        <v>63</v>
      </c>
      <c r="AX137" t="s" s="1">
        <v>233</v>
      </c>
    </row>
    <row r="138" spans="1:50">
      <c r="A138" t="n" s="4">
        <v>134</v>
      </c>
      <c r="B138" t="s" s="1">
        <v>915</v>
      </c>
      <c r="C138" s="2">
        <f>HYPERLINK("https://my.zakupivli.pro/remote/dispatcher/state_purchase_lot_view/1853011")</f>
        <v/>
      </c>
      <c r="D138" t="s" s="1">
        <v>3001</v>
      </c>
      <c r="E138" t="s" s="1">
        <v>333</v>
      </c>
      <c r="F138" t="s" s="1">
        <v>2995</v>
      </c>
      <c r="G138" t="s" s="1">
        <v>1526</v>
      </c>
      <c r="H138" t="n" s="6">
        <v>45986.0</v>
      </c>
      <c r="I138" t="n" s="6">
        <v>45986.0</v>
      </c>
      <c r="J138" t="n" s="8">
        <v>0.6401388888888889</v>
      </c>
      <c r="K138" t="n" s="6">
        <v>45994.0</v>
      </c>
      <c r="L138" t="n" s="8">
        <v>0.0</v>
      </c>
      <c r="M138" t="n" s="9">
        <v>45994.57442550926</v>
      </c>
      <c r="N138" t="s" s="1">
        <v>449</v>
      </c>
      <c r="O138" t="s" s="1">
        <v>1746</v>
      </c>
      <c r="P138" t="s" s="1">
        <v>668</v>
      </c>
      <c r="Q138" t="n" s="10">
        <v>4516.84</v>
      </c>
      <c r="R138" t="n" s="10">
        <v>612.0</v>
      </c>
      <c r="S138" t="s" s="1">
        <v>3019</v>
      </c>
      <c r="T138" t="n" s="1">
        <v>88565.0</v>
      </c>
      <c r="U138" t="n" s="10">
        <v>885654.0</v>
      </c>
      <c r="V138" t="s" s="1">
        <v>2201</v>
      </c>
      <c r="W138" t="s" s="1">
        <v>2970</v>
      </c>
      <c r="X138" t="s" s="1">
        <v>2766</v>
      </c>
      <c r="Y138" t="s" s="1"/>
      <c r="Z138" t="n" s="6">
        <v>46387.0</v>
      </c>
      <c r="AA138" t="s" s="1">
        <v>2201</v>
      </c>
      <c r="AB138" t="s" s="1">
        <v>1052</v>
      </c>
      <c r="AC138" t="s" s="1">
        <v>2920</v>
      </c>
      <c r="AD138" t="s" s="1">
        <v>2201</v>
      </c>
      <c r="AE138" t="s" s="1"/>
      <c r="AF138" t="s" s="1"/>
      <c r="AG138" t="s" s="1"/>
      <c r="AH138" t="s" s="1"/>
      <c r="AI138" t="s" s="1">
        <v>1980</v>
      </c>
      <c r="AJ138" t="s" s="1"/>
      <c r="AK138" t="s" s="1"/>
      <c r="AL138" t="s" s="1"/>
      <c r="AM138" t="s" s="1">
        <v>2008</v>
      </c>
      <c r="AN138" t="s" s="1"/>
      <c r="AO138" t="s" s="1">
        <v>3001</v>
      </c>
      <c r="AP138" t="s" s="1">
        <v>238</v>
      </c>
      <c r="AQ138" t="s" s="1">
        <v>721</v>
      </c>
      <c r="AR138" t="s" s="1">
        <v>3109</v>
      </c>
      <c r="AS138" t="s" s="1">
        <v>233</v>
      </c>
      <c r="AT138" t="s" s="1">
        <v>1895</v>
      </c>
      <c r="AU138" t="s" s="1">
        <v>1227</v>
      </c>
      <c r="AV138" t="s" s="1">
        <v>2585</v>
      </c>
      <c r="AW138" t="s" s="1">
        <v>536</v>
      </c>
      <c r="AX138" t="s" s="1">
        <v>233</v>
      </c>
    </row>
    <row r="139" spans="1:50">
      <c r="A139" t="n" s="4">
        <v>135</v>
      </c>
      <c r="B139" t="s" s="1">
        <v>914</v>
      </c>
      <c r="C139" s="2">
        <f>HYPERLINK("https://my.zakupivli.pro/remote/dispatcher/state_purchase_lot_view/1852936")</f>
        <v/>
      </c>
      <c r="D139" t="s" s="1">
        <v>1632</v>
      </c>
      <c r="E139" t="s" s="1">
        <v>333</v>
      </c>
      <c r="F139" t="s" s="1">
        <v>2995</v>
      </c>
      <c r="G139" t="s" s="1">
        <v>1526</v>
      </c>
      <c r="H139" t="n" s="6">
        <v>45986.0</v>
      </c>
      <c r="I139" t="n" s="6">
        <v>45986.0</v>
      </c>
      <c r="J139" t="n" s="8">
        <v>0.6302083333333334</v>
      </c>
      <c r="K139" t="n" s="6">
        <v>45996.0</v>
      </c>
      <c r="L139" t="n" s="8">
        <v>0.6666666666666666</v>
      </c>
      <c r="M139" t="n" s="9">
        <v>45999.65862148148</v>
      </c>
      <c r="N139" t="s" s="1">
        <v>1531</v>
      </c>
      <c r="O139" t="s" s="1">
        <v>1591</v>
      </c>
      <c r="P139" t="s" s="1">
        <v>286</v>
      </c>
      <c r="Q139" t="n" s="10">
        <v>1456.0</v>
      </c>
      <c r="R139" t="n" s="10">
        <v>612.0</v>
      </c>
      <c r="S139" t="s" s="1">
        <v>3019</v>
      </c>
      <c r="T139" t="n" s="1">
        <v>32000.0</v>
      </c>
      <c r="U139" t="n" s="10">
        <v>291200.0</v>
      </c>
      <c r="V139" t="s" s="1">
        <v>2201</v>
      </c>
      <c r="W139" t="s" s="1">
        <v>1721</v>
      </c>
      <c r="X139" t="s" s="1">
        <v>2706</v>
      </c>
      <c r="Y139" t="n" s="6">
        <v>46023.0</v>
      </c>
      <c r="Z139" t="n" s="6">
        <v>46387.0</v>
      </c>
      <c r="AA139" t="s" s="1">
        <v>2201</v>
      </c>
      <c r="AB139" t="s" s="1"/>
      <c r="AC139" t="s" s="1">
        <v>2825</v>
      </c>
      <c r="AD139" t="s" s="1">
        <v>2013</v>
      </c>
      <c r="AE139" t="s" s="1"/>
      <c r="AF139" t="s" s="1"/>
      <c r="AG139" t="s" s="1"/>
      <c r="AH139" t="s" s="1">
        <v>352</v>
      </c>
      <c r="AI139" t="s" s="1">
        <v>1804</v>
      </c>
      <c r="AJ139" t="s" s="1">
        <v>744</v>
      </c>
      <c r="AK139" t="s" s="1"/>
      <c r="AL139" t="s" s="1">
        <v>2086</v>
      </c>
      <c r="AM139" t="s" s="1">
        <v>2008</v>
      </c>
      <c r="AN139" t="s" s="1">
        <v>10</v>
      </c>
      <c r="AO139" t="s" s="1">
        <v>1640</v>
      </c>
      <c r="AP139" t="s" s="1">
        <v>238</v>
      </c>
      <c r="AQ139" t="s" s="1">
        <v>724</v>
      </c>
      <c r="AR139" t="s" s="1">
        <v>3081</v>
      </c>
      <c r="AS139" t="s" s="1">
        <v>233</v>
      </c>
      <c r="AT139" t="s" s="1">
        <v>1542</v>
      </c>
      <c r="AU139" t="s" s="1">
        <v>1327</v>
      </c>
      <c r="AV139" t="s" s="1">
        <v>2368</v>
      </c>
      <c r="AW139" t="s" s="1">
        <v>64</v>
      </c>
      <c r="AX139" t="s" s="1">
        <v>233</v>
      </c>
    </row>
    <row r="140" spans="1:50">
      <c r="A140" t="n" s="4">
        <v>136</v>
      </c>
      <c r="B140" t="s" s="1">
        <v>913</v>
      </c>
      <c r="C140" s="2">
        <f>HYPERLINK("https://my.zakupivli.pro/remote/dispatcher/state_purchase_view/63792305")</f>
        <v/>
      </c>
      <c r="D140" t="s" s="1">
        <v>1632</v>
      </c>
      <c r="E140" t="s" s="1">
        <v>333</v>
      </c>
      <c r="F140" t="s" s="1">
        <v>2995</v>
      </c>
      <c r="G140" t="s" s="1">
        <v>1725</v>
      </c>
      <c r="H140" t="n" s="6">
        <v>45986.0</v>
      </c>
      <c r="I140" t="n" s="6">
        <v>45986.0</v>
      </c>
      <c r="J140" t="n" s="8">
        <v>0.6330902777777778</v>
      </c>
      <c r="K140" t="n" s="6">
        <v>45989.0</v>
      </c>
      <c r="L140" t="n" s="8">
        <v>0.3333333333333333</v>
      </c>
      <c r="M140" t="s" s="1">
        <v>2994</v>
      </c>
      <c r="N140" t="s" s="1">
        <v>1531</v>
      </c>
      <c r="O140" t="s" s="1">
        <v>2138</v>
      </c>
      <c r="P140" t="s" s="1">
        <v>308</v>
      </c>
      <c r="Q140" t="s" s="1">
        <v>3088</v>
      </c>
      <c r="R140" t="n" s="10">
        <v>408.0</v>
      </c>
      <c r="S140" t="s" s="1">
        <v>3019</v>
      </c>
      <c r="T140" t="n" s="1">
        <v>18200.0</v>
      </c>
      <c r="U140" t="s" s="1">
        <v>2010</v>
      </c>
      <c r="V140" t="s" s="1">
        <v>2201</v>
      </c>
      <c r="W140" t="s" s="1">
        <v>2099</v>
      </c>
      <c r="X140" t="s" s="1">
        <v>2642</v>
      </c>
      <c r="Y140" t="s" s="1"/>
      <c r="Z140" t="n" s="6">
        <v>46022.0</v>
      </c>
      <c r="AA140" t="s" s="1">
        <v>2201</v>
      </c>
      <c r="AB140" t="s" s="1"/>
      <c r="AC140" t="s" s="1"/>
      <c r="AD140" t="s" s="1">
        <v>2201</v>
      </c>
      <c r="AE140" t="s" s="1"/>
      <c r="AF140" t="s" s="1"/>
      <c r="AG140" t="s" s="1"/>
      <c r="AH140" t="s" s="1"/>
      <c r="AI140" t="s" s="1">
        <v>2081</v>
      </c>
      <c r="AJ140" t="s" s="1"/>
      <c r="AK140" t="s" s="1"/>
      <c r="AL140" t="s" s="1"/>
      <c r="AM140" t="s" s="1">
        <v>2008</v>
      </c>
      <c r="AN140" t="s" s="1"/>
      <c r="AO140" t="s" s="1">
        <v>1632</v>
      </c>
      <c r="AP140" t="s" s="1">
        <v>238</v>
      </c>
      <c r="AQ140" t="s" s="1"/>
      <c r="AR140" t="s" s="1">
        <v>2137</v>
      </c>
      <c r="AS140" t="s" s="1">
        <v>233</v>
      </c>
      <c r="AT140" t="s" s="1">
        <v>1915</v>
      </c>
      <c r="AU140" t="s" s="1">
        <v>1308</v>
      </c>
      <c r="AV140" t="s" s="1">
        <v>2501</v>
      </c>
      <c r="AW140" t="s" s="1">
        <v>78</v>
      </c>
      <c r="AX140" t="s" s="1">
        <v>233</v>
      </c>
    </row>
    <row r="141" spans="1:50">
      <c r="A141" t="n" s="4">
        <v>137</v>
      </c>
      <c r="B141" t="s" s="1">
        <v>912</v>
      </c>
      <c r="C141" s="2">
        <f>HYPERLINK("https://my.zakupivli.pro/remote/dispatcher/state_purchase_lot_view/1853046")</f>
        <v/>
      </c>
      <c r="D141" t="s" s="1">
        <v>1705</v>
      </c>
      <c r="E141" t="s" s="1">
        <v>333</v>
      </c>
      <c r="F141" t="s" s="1">
        <v>2995</v>
      </c>
      <c r="G141" t="s" s="1">
        <v>1526</v>
      </c>
      <c r="H141" t="n" s="6">
        <v>45986.0</v>
      </c>
      <c r="I141" t="n" s="6">
        <v>45986.0</v>
      </c>
      <c r="J141" t="n" s="8">
        <v>0.6442592592592593</v>
      </c>
      <c r="K141" t="n" s="6">
        <v>45994.0</v>
      </c>
      <c r="L141" t="n" s="8">
        <v>0.0</v>
      </c>
      <c r="M141" t="n" s="9">
        <v>45994.57730271991</v>
      </c>
      <c r="N141" t="s" s="1">
        <v>1531</v>
      </c>
      <c r="O141" t="s" s="1">
        <v>1385</v>
      </c>
      <c r="P141" t="s" s="1">
        <v>323</v>
      </c>
      <c r="Q141" t="n" s="10">
        <v>25900.0</v>
      </c>
      <c r="R141" t="n" s="10">
        <v>4080.0</v>
      </c>
      <c r="S141" t="s" s="1">
        <v>3019</v>
      </c>
      <c r="T141" t="n" s="1">
        <v>560000.0</v>
      </c>
      <c r="U141" t="n" s="10">
        <v>5180000.0</v>
      </c>
      <c r="V141" t="s" s="1">
        <v>2201</v>
      </c>
      <c r="W141" t="s" s="1">
        <v>3035</v>
      </c>
      <c r="X141" t="s" s="1">
        <v>2358</v>
      </c>
      <c r="Y141" t="s" s="1"/>
      <c r="Z141" t="n" s="6">
        <v>46387.0</v>
      </c>
      <c r="AA141" t="s" s="1"/>
      <c r="AB141" t="s" s="1"/>
      <c r="AC141" t="s" s="1"/>
      <c r="AD141" t="s" s="1"/>
      <c r="AE141" t="s" s="1"/>
      <c r="AF141" t="s" s="1"/>
      <c r="AG141" t="s" s="1"/>
      <c r="AH141" t="s" s="1"/>
      <c r="AI141" t="s" s="1"/>
      <c r="AJ141" t="s" s="1"/>
      <c r="AK141" t="s" s="1"/>
      <c r="AL141" t="s" s="1"/>
      <c r="AM141" t="s" s="1"/>
      <c r="AN141" t="s" s="1"/>
      <c r="AO141" t="s" s="1">
        <v>1705</v>
      </c>
      <c r="AP141" t="s" s="1">
        <v>238</v>
      </c>
      <c r="AQ141" t="s" s="1">
        <v>1091</v>
      </c>
      <c r="AR141" t="s" s="1">
        <v>3035</v>
      </c>
      <c r="AS141" t="s" s="1">
        <v>233</v>
      </c>
      <c r="AT141" t="s" s="1">
        <v>1906</v>
      </c>
      <c r="AU141" t="s" s="1">
        <v>1209</v>
      </c>
      <c r="AV141" t="s" s="1">
        <v>2752</v>
      </c>
      <c r="AW141" t="s" s="1">
        <v>550</v>
      </c>
      <c r="AX141" t="s" s="1">
        <v>233</v>
      </c>
    </row>
    <row r="142" spans="1:50">
      <c r="A142" t="n" s="4">
        <v>138</v>
      </c>
      <c r="B142" t="s" s="1">
        <v>911</v>
      </c>
      <c r="C142" s="2">
        <f>HYPERLINK("https://my.zakupivli.pro/remote/dispatcher/state_purchase_view/63792098")</f>
        <v/>
      </c>
      <c r="D142" t="s" s="1">
        <v>1678</v>
      </c>
      <c r="E142" t="s" s="1">
        <v>333</v>
      </c>
      <c r="F142" t="s" s="1">
        <v>2995</v>
      </c>
      <c r="G142" t="s" s="1">
        <v>1725</v>
      </c>
      <c r="H142" t="n" s="6">
        <v>45986.0</v>
      </c>
      <c r="I142" t="n" s="6">
        <v>45986.0</v>
      </c>
      <c r="J142" t="n" s="8">
        <v>0.6305324074074075</v>
      </c>
      <c r="K142" t="n" s="6">
        <v>45989.0</v>
      </c>
      <c r="L142" t="n" s="8">
        <v>0.0</v>
      </c>
      <c r="M142" t="s" s="1">
        <v>2994</v>
      </c>
      <c r="N142" t="s" s="1">
        <v>1531</v>
      </c>
      <c r="O142" t="s" s="1">
        <v>1503</v>
      </c>
      <c r="P142" t="s" s="1">
        <v>632</v>
      </c>
      <c r="Q142" t="s" s="1">
        <v>3088</v>
      </c>
      <c r="R142" t="n" s="10">
        <v>2040.0</v>
      </c>
      <c r="S142" t="s" s="1">
        <v>3019</v>
      </c>
      <c r="T142" t="n" s="1">
        <v>150000.0</v>
      </c>
      <c r="U142" t="s" s="1">
        <v>2010</v>
      </c>
      <c r="V142" t="s" s="1">
        <v>2201</v>
      </c>
      <c r="W142" t="s" s="1">
        <v>1923</v>
      </c>
      <c r="X142" t="s" s="1">
        <v>2728</v>
      </c>
      <c r="Y142" t="n" s="6">
        <v>45996.0</v>
      </c>
      <c r="Z142" t="n" s="6">
        <v>46326.0</v>
      </c>
      <c r="AA142" t="s" s="1">
        <v>2201</v>
      </c>
      <c r="AB142" t="s" s="1"/>
      <c r="AC142" t="s" s="1">
        <v>2940</v>
      </c>
      <c r="AD142" t="s" s="1">
        <v>2201</v>
      </c>
      <c r="AE142" t="s" s="1"/>
      <c r="AF142" t="s" s="1"/>
      <c r="AG142" t="s" s="1"/>
      <c r="AH142" t="s" s="1"/>
      <c r="AI142" t="s" s="1">
        <v>1980</v>
      </c>
      <c r="AJ142" t="s" s="1"/>
      <c r="AK142" t="s" s="1"/>
      <c r="AL142" t="s" s="1">
        <v>2088</v>
      </c>
      <c r="AM142" t="s" s="1">
        <v>1438</v>
      </c>
      <c r="AN142" t="s" s="1">
        <v>1105</v>
      </c>
      <c r="AO142" t="s" s="1">
        <v>1632</v>
      </c>
      <c r="AP142" t="s" s="1">
        <v>238</v>
      </c>
      <c r="AQ142" t="s" s="1"/>
      <c r="AR142" t="s" s="1">
        <v>1922</v>
      </c>
      <c r="AS142" t="s" s="1">
        <v>233</v>
      </c>
      <c r="AT142" t="s" s="1">
        <v>1816</v>
      </c>
      <c r="AU142" t="s" s="1">
        <v>1259</v>
      </c>
      <c r="AV142" t="s" s="1">
        <v>2438</v>
      </c>
      <c r="AW142" t="s" s="1">
        <v>523</v>
      </c>
      <c r="AX142" t="s" s="1">
        <v>233</v>
      </c>
    </row>
    <row r="143" spans="1:50">
      <c r="A143" t="n" s="4">
        <v>139</v>
      </c>
      <c r="B143" t="s" s="1">
        <v>910</v>
      </c>
      <c r="C143" s="2">
        <f>HYPERLINK("https://my.zakupivli.pro/remote/dispatcher/state_purchase_view/63791055")</f>
        <v/>
      </c>
      <c r="D143" t="s" s="1">
        <v>1691</v>
      </c>
      <c r="E143" t="s" s="1">
        <v>333</v>
      </c>
      <c r="F143" t="s" s="1">
        <v>2995</v>
      </c>
      <c r="G143" t="s" s="1">
        <v>1725</v>
      </c>
      <c r="H143" t="n" s="6">
        <v>45986.0</v>
      </c>
      <c r="I143" t="n" s="6">
        <v>45986.0</v>
      </c>
      <c r="J143" t="n" s="8">
        <v>0.6259490740740741</v>
      </c>
      <c r="K143" t="n" s="6">
        <v>45989.0</v>
      </c>
      <c r="L143" t="n" s="8">
        <v>0.4583333333333333</v>
      </c>
      <c r="M143" t="s" s="1">
        <v>2994</v>
      </c>
      <c r="N143" t="s" s="1">
        <v>1531</v>
      </c>
      <c r="O143" t="s" s="1">
        <v>2177</v>
      </c>
      <c r="P143" t="s" s="1">
        <v>401</v>
      </c>
      <c r="Q143" t="s" s="1">
        <v>3088</v>
      </c>
      <c r="R143" t="n" s="10">
        <v>612.0</v>
      </c>
      <c r="S143" t="s" s="1">
        <v>3019</v>
      </c>
      <c r="T143" t="n" s="1">
        <v>42650.0</v>
      </c>
      <c r="U143" t="s" s="1">
        <v>2010</v>
      </c>
      <c r="V143" t="s" s="1">
        <v>2201</v>
      </c>
      <c r="W143" t="s" s="1">
        <v>2099</v>
      </c>
      <c r="X143" t="s" s="1">
        <v>2702</v>
      </c>
      <c r="Y143" t="n" s="6">
        <v>46023.0</v>
      </c>
      <c r="Z143" t="n" s="6">
        <v>46387.0</v>
      </c>
      <c r="AA143" t="s" s="1">
        <v>2013</v>
      </c>
      <c r="AB143" t="s" s="1">
        <v>685</v>
      </c>
      <c r="AC143" t="s" s="1">
        <v>2903</v>
      </c>
      <c r="AD143" t="s" s="1">
        <v>2201</v>
      </c>
      <c r="AE143" t="s" s="1"/>
      <c r="AF143" t="s" s="1"/>
      <c r="AG143" t="s" s="1"/>
      <c r="AH143" t="s" s="1"/>
      <c r="AI143" t="s" s="1">
        <v>1980</v>
      </c>
      <c r="AJ143" t="s" s="1"/>
      <c r="AK143" t="s" s="1"/>
      <c r="AL143" t="s" s="1">
        <v>1410</v>
      </c>
      <c r="AM143" t="s" s="1">
        <v>1713</v>
      </c>
      <c r="AN143" t="s" s="1"/>
      <c r="AO143" t="s" s="1">
        <v>1691</v>
      </c>
      <c r="AP143" t="s" s="1">
        <v>238</v>
      </c>
      <c r="AQ143" t="s" s="1"/>
      <c r="AR143" t="s" s="1">
        <v>3030</v>
      </c>
      <c r="AS143" t="s" s="1">
        <v>233</v>
      </c>
      <c r="AT143" t="s" s="1">
        <v>1392</v>
      </c>
      <c r="AU143" t="s" s="1">
        <v>1244</v>
      </c>
      <c r="AV143" t="s" s="1">
        <v>2530</v>
      </c>
      <c r="AW143" t="s" s="1">
        <v>120</v>
      </c>
      <c r="AX143" t="s" s="1">
        <v>233</v>
      </c>
    </row>
    <row r="144" spans="1:50">
      <c r="A144" t="n" s="4">
        <v>140</v>
      </c>
      <c r="B144" t="s" s="1">
        <v>909</v>
      </c>
      <c r="C144" s="2">
        <f>HYPERLINK("https://my.zakupivli.pro/remote/dispatcher/state_purchase_lot_view/1852991")</f>
        <v/>
      </c>
      <c r="D144" t="s" s="1">
        <v>1632</v>
      </c>
      <c r="E144" t="s" s="1">
        <v>333</v>
      </c>
      <c r="F144" t="s" s="1">
        <v>2995</v>
      </c>
      <c r="G144" t="s" s="1">
        <v>1526</v>
      </c>
      <c r="H144" t="n" s="6">
        <v>45986.0</v>
      </c>
      <c r="I144" t="n" s="6">
        <v>45986.0</v>
      </c>
      <c r="J144" t="n" s="8">
        <v>0.6371064814814815</v>
      </c>
      <c r="K144" t="n" s="6">
        <v>45994.0</v>
      </c>
      <c r="L144" t="n" s="8">
        <v>0.0</v>
      </c>
      <c r="M144" t="n" s="9">
        <v>45994.59603943287</v>
      </c>
      <c r="N144" t="s" s="1">
        <v>1531</v>
      </c>
      <c r="O144" t="s" s="1">
        <v>1528</v>
      </c>
      <c r="P144" t="s" s="1">
        <v>504</v>
      </c>
      <c r="Q144" t="n" s="10">
        <v>9018.75</v>
      </c>
      <c r="R144" t="n" s="10">
        <v>2040.0</v>
      </c>
      <c r="S144" t="s" s="1">
        <v>3019</v>
      </c>
      <c r="T144" t="n" s="1">
        <v>195000.0</v>
      </c>
      <c r="U144" t="n" s="10">
        <v>1803750.0</v>
      </c>
      <c r="V144" t="s" s="1">
        <v>2201</v>
      </c>
      <c r="W144" t="s" s="1">
        <v>1819</v>
      </c>
      <c r="X144" t="s" s="1">
        <v>2634</v>
      </c>
      <c r="Y144" t="s" s="1"/>
      <c r="Z144" t="n" s="6">
        <v>46387.0</v>
      </c>
      <c r="AA144" t="s" s="1"/>
      <c r="AB144" t="s" s="1"/>
      <c r="AC144" t="s" s="1"/>
      <c r="AD144" t="s" s="1"/>
      <c r="AE144" t="s" s="1"/>
      <c r="AF144" t="s" s="1"/>
      <c r="AG144" t="s" s="1"/>
      <c r="AH144" t="s" s="1"/>
      <c r="AI144" t="s" s="1"/>
      <c r="AJ144" t="s" s="1"/>
      <c r="AK144" t="s" s="1"/>
      <c r="AL144" t="s" s="1"/>
      <c r="AM144" t="s" s="1"/>
      <c r="AN144" t="s" s="1"/>
      <c r="AO144" t="s" s="1">
        <v>1632</v>
      </c>
      <c r="AP144" t="s" s="1">
        <v>238</v>
      </c>
      <c r="AQ144" t="s" s="1">
        <v>421</v>
      </c>
      <c r="AR144" t="s" s="1">
        <v>1398</v>
      </c>
      <c r="AS144" t="s" s="1">
        <v>233</v>
      </c>
      <c r="AT144" t="s" s="1">
        <v>1579</v>
      </c>
      <c r="AU144" t="s" s="1">
        <v>1344</v>
      </c>
      <c r="AV144" t="s" s="1">
        <v>2415</v>
      </c>
      <c r="AW144" t="s" s="1">
        <v>571</v>
      </c>
      <c r="AX144" t="s" s="1">
        <v>233</v>
      </c>
    </row>
    <row r="145" spans="1:50">
      <c r="A145" t="n" s="4">
        <v>141</v>
      </c>
      <c r="B145" t="s" s="1">
        <v>908</v>
      </c>
      <c r="C145" s="2">
        <f>HYPERLINK("https://my.zakupivli.pro/remote/dispatcher/state_purchase_view/63790660")</f>
        <v/>
      </c>
      <c r="D145" t="s" s="1">
        <v>1691</v>
      </c>
      <c r="E145" t="s" s="1">
        <v>333</v>
      </c>
      <c r="F145" t="s" s="1">
        <v>2995</v>
      </c>
      <c r="G145" t="s" s="1">
        <v>1725</v>
      </c>
      <c r="H145" t="n" s="6">
        <v>45986.0</v>
      </c>
      <c r="I145" t="n" s="6">
        <v>45986.0</v>
      </c>
      <c r="J145" t="n" s="8">
        <v>0.6211111111111111</v>
      </c>
      <c r="K145" t="n" s="6">
        <v>45989.0</v>
      </c>
      <c r="L145" t="n" s="8">
        <v>0.6173611111111111</v>
      </c>
      <c r="M145" t="s" s="1">
        <v>2994</v>
      </c>
      <c r="N145" t="s" s="1">
        <v>1531</v>
      </c>
      <c r="O145" t="s" s="1">
        <v>1756</v>
      </c>
      <c r="P145" t="s" s="1">
        <v>663</v>
      </c>
      <c r="Q145" t="s" s="1">
        <v>3088</v>
      </c>
      <c r="R145" t="n" s="10">
        <v>408.0</v>
      </c>
      <c r="S145" t="s" s="1">
        <v>3019</v>
      </c>
      <c r="T145" t="n" s="1">
        <v>10800.0</v>
      </c>
      <c r="U145" t="s" s="1">
        <v>2010</v>
      </c>
      <c r="V145" t="s" s="1">
        <v>2201</v>
      </c>
      <c r="W145" t="s" s="1">
        <v>1545</v>
      </c>
      <c r="X145" t="s" s="1">
        <v>2786</v>
      </c>
      <c r="Y145" t="n" s="6">
        <v>45992.0</v>
      </c>
      <c r="Z145" t="n" s="6">
        <v>46022.0</v>
      </c>
      <c r="AA145" t="s" s="1">
        <v>2201</v>
      </c>
      <c r="AB145" t="s" s="1"/>
      <c r="AC145" t="s" s="1">
        <v>2841</v>
      </c>
      <c r="AD145" t="s" s="1">
        <v>2201</v>
      </c>
      <c r="AE145" t="s" s="1"/>
      <c r="AF145" t="s" s="1"/>
      <c r="AG145" t="s" s="1"/>
      <c r="AH145" t="s" s="1"/>
      <c r="AI145" t="s" s="1">
        <v>1980</v>
      </c>
      <c r="AJ145" t="s" s="1"/>
      <c r="AK145" t="s" s="1"/>
      <c r="AL145" t="s" s="1"/>
      <c r="AM145" t="s" s="1">
        <v>1713</v>
      </c>
      <c r="AN145" t="s" s="1">
        <v>2842</v>
      </c>
      <c r="AO145" t="s" s="1">
        <v>1651</v>
      </c>
      <c r="AP145" t="s" s="1">
        <v>238</v>
      </c>
      <c r="AQ145" t="s" s="1"/>
      <c r="AR145" t="s" s="1">
        <v>1546</v>
      </c>
      <c r="AS145" t="s" s="1">
        <v>233</v>
      </c>
      <c r="AT145" t="s" s="1">
        <v>2077</v>
      </c>
      <c r="AU145" t="s" s="1">
        <v>1241</v>
      </c>
      <c r="AV145" t="s" s="1">
        <v>2322</v>
      </c>
      <c r="AW145" t="s" s="1">
        <v>336</v>
      </c>
      <c r="AX145" t="s" s="1">
        <v>233</v>
      </c>
    </row>
    <row r="146" spans="1:50">
      <c r="A146" t="n" s="4">
        <v>142</v>
      </c>
      <c r="B146" t="s" s="1">
        <v>907</v>
      </c>
      <c r="C146" s="2">
        <f>HYPERLINK("https://my.zakupivli.pro/remote/dispatcher/state_purchase_view/63790363")</f>
        <v/>
      </c>
      <c r="D146" t="s" s="1">
        <v>1678</v>
      </c>
      <c r="E146" t="s" s="1">
        <v>333</v>
      </c>
      <c r="F146" t="s" s="1">
        <v>2995</v>
      </c>
      <c r="G146" t="s" s="1">
        <v>1725</v>
      </c>
      <c r="H146" t="n" s="6">
        <v>45986.0</v>
      </c>
      <c r="I146" t="n" s="6">
        <v>45986.0</v>
      </c>
      <c r="J146" t="n" s="8">
        <v>0.6193171296296296</v>
      </c>
      <c r="K146" t="n" s="6">
        <v>45989.0</v>
      </c>
      <c r="L146" t="n" s="8">
        <v>0.0</v>
      </c>
      <c r="M146" t="s" s="1">
        <v>2994</v>
      </c>
      <c r="N146" t="s" s="1">
        <v>1531</v>
      </c>
      <c r="O146" t="s" s="1">
        <v>1784</v>
      </c>
      <c r="P146" t="s" s="1">
        <v>469</v>
      </c>
      <c r="Q146" t="s" s="1">
        <v>3088</v>
      </c>
      <c r="R146" t="n" s="10">
        <v>408.0</v>
      </c>
      <c r="S146" t="s" s="1">
        <v>3019</v>
      </c>
      <c r="T146" t="n" s="1">
        <v>6500.0</v>
      </c>
      <c r="U146" t="s" s="1">
        <v>2010</v>
      </c>
      <c r="V146" t="s" s="1">
        <v>2201</v>
      </c>
      <c r="W146" t="s" s="1">
        <v>1545</v>
      </c>
      <c r="X146" t="s" s="1">
        <v>2626</v>
      </c>
      <c r="Y146" t="s" s="1"/>
      <c r="Z146" t="n" s="6">
        <v>46022.0</v>
      </c>
      <c r="AA146" t="s" s="1">
        <v>2201</v>
      </c>
      <c r="AB146" t="s" s="1"/>
      <c r="AC146" t="s" s="1">
        <v>2927</v>
      </c>
      <c r="AD146" t="s" s="1">
        <v>2013</v>
      </c>
      <c r="AE146" t="s" s="1"/>
      <c r="AF146" t="s" s="1"/>
      <c r="AG146" t="s" s="1"/>
      <c r="AH146" t="s" s="1"/>
      <c r="AI146" t="s" s="1">
        <v>1400</v>
      </c>
      <c r="AJ146" t="s" s="1"/>
      <c r="AK146" t="s" s="1"/>
      <c r="AL146" t="s" s="1"/>
      <c r="AM146" t="s" s="1">
        <v>1438</v>
      </c>
      <c r="AN146" t="s" s="1">
        <v>342</v>
      </c>
      <c r="AO146" t="s" s="1">
        <v>1632</v>
      </c>
      <c r="AP146" t="s" s="1">
        <v>238</v>
      </c>
      <c r="AQ146" t="s" s="1"/>
      <c r="AR146" t="s" s="1">
        <v>3029</v>
      </c>
      <c r="AS146" t="s" s="1">
        <v>233</v>
      </c>
      <c r="AT146" t="s" s="1">
        <v>2000</v>
      </c>
      <c r="AU146" t="s" s="1">
        <v>1123</v>
      </c>
      <c r="AV146" t="s" s="1">
        <v>2306</v>
      </c>
      <c r="AW146" t="s" s="1">
        <v>34</v>
      </c>
      <c r="AX146" t="s" s="1">
        <v>233</v>
      </c>
    </row>
    <row r="147" spans="1:50">
      <c r="A147" t="n" s="4">
        <v>143</v>
      </c>
      <c r="B147" t="s" s="1">
        <v>906</v>
      </c>
      <c r="C147" s="2">
        <f>HYPERLINK("https://my.zakupivli.pro/remote/dispatcher/state_purchase_view/63790937")</f>
        <v/>
      </c>
      <c r="D147" t="s" s="1">
        <v>1678</v>
      </c>
      <c r="E147" t="s" s="1">
        <v>333</v>
      </c>
      <c r="F147" t="s" s="1">
        <v>2995</v>
      </c>
      <c r="G147" t="s" s="1">
        <v>1725</v>
      </c>
      <c r="H147" t="n" s="6">
        <v>45986.0</v>
      </c>
      <c r="I147" t="n" s="6">
        <v>45986.0</v>
      </c>
      <c r="J147" t="n" s="8">
        <v>0.6235416666666667</v>
      </c>
      <c r="K147" t="n" s="6">
        <v>45989.0</v>
      </c>
      <c r="L147" t="n" s="8">
        <v>0.0</v>
      </c>
      <c r="M147" t="s" s="1">
        <v>2994</v>
      </c>
      <c r="N147" t="s" s="1">
        <v>1531</v>
      </c>
      <c r="O147" t="s" s="1">
        <v>2003</v>
      </c>
      <c r="P147" t="s" s="1">
        <v>269</v>
      </c>
      <c r="Q147" t="s" s="1">
        <v>3088</v>
      </c>
      <c r="R147" t="n" s="10">
        <v>612.0</v>
      </c>
      <c r="S147" t="s" s="1">
        <v>3019</v>
      </c>
      <c r="T147" t="n" s="1">
        <v>1.0</v>
      </c>
      <c r="U147" t="s" s="1">
        <v>2010</v>
      </c>
      <c r="V147" t="s" s="1">
        <v>2201</v>
      </c>
      <c r="W147" t="s" s="1">
        <v>3035</v>
      </c>
      <c r="X147" t="s" s="1">
        <v>2250</v>
      </c>
      <c r="Y147" t="n" s="6">
        <v>45992.0</v>
      </c>
      <c r="Z147" t="n" s="6">
        <v>46022.0</v>
      </c>
      <c r="AA147" t="s" s="1">
        <v>2201</v>
      </c>
      <c r="AB147" t="s" s="1"/>
      <c r="AC147" t="s" s="1">
        <v>2937</v>
      </c>
      <c r="AD147" t="s" s="1">
        <v>2013</v>
      </c>
      <c r="AE147" t="s" s="1"/>
      <c r="AF147" t="s" s="1"/>
      <c r="AG147" t="s" s="1"/>
      <c r="AH147" t="s" s="1"/>
      <c r="AI147" t="s" s="1">
        <v>1400</v>
      </c>
      <c r="AJ147" t="s" s="1"/>
      <c r="AK147" t="s" s="1"/>
      <c r="AL147" t="s" s="1">
        <v>2084</v>
      </c>
      <c r="AM147" t="s" s="1">
        <v>1438</v>
      </c>
      <c r="AN147" t="s" s="1"/>
      <c r="AO147" t="s" s="1">
        <v>1632</v>
      </c>
      <c r="AP147" t="s" s="1">
        <v>238</v>
      </c>
      <c r="AQ147" t="s" s="1"/>
      <c r="AR147" t="s" s="1"/>
      <c r="AS147" t="s" s="1">
        <v>233</v>
      </c>
      <c r="AT147" t="s" s="1">
        <v>2063</v>
      </c>
      <c r="AU147" t="s" s="1">
        <v>746</v>
      </c>
      <c r="AV147" t="s" s="1">
        <v>2741</v>
      </c>
      <c r="AW147" t="s" s="1">
        <v>572</v>
      </c>
      <c r="AX147" t="s" s="1">
        <v>233</v>
      </c>
    </row>
    <row r="148" spans="1:50">
      <c r="A148" t="n" s="4">
        <v>144</v>
      </c>
      <c r="B148" t="s" s="1">
        <v>905</v>
      </c>
      <c r="C148" s="2">
        <f>HYPERLINK("https://my.zakupivli.pro/remote/dispatcher/state_purchase_lot_view/1852903")</f>
        <v/>
      </c>
      <c r="D148" t="s" s="1">
        <v>1632</v>
      </c>
      <c r="E148" t="s" s="1">
        <v>333</v>
      </c>
      <c r="F148" t="s" s="1">
        <v>2995</v>
      </c>
      <c r="G148" t="s" s="1">
        <v>1526</v>
      </c>
      <c r="H148" t="n" s="6">
        <v>45986.0</v>
      </c>
      <c r="I148" t="n" s="6">
        <v>45986.0</v>
      </c>
      <c r="J148" t="n" s="8">
        <v>0.6222916666666667</v>
      </c>
      <c r="K148" t="n" s="6">
        <v>45994.0</v>
      </c>
      <c r="L148" t="n" s="8">
        <v>0.6210300925925926</v>
      </c>
      <c r="M148" t="n" s="9">
        <v>45995.48877451389</v>
      </c>
      <c r="N148" t="s" s="1">
        <v>1531</v>
      </c>
      <c r="O148" t="s" s="1">
        <v>1484</v>
      </c>
      <c r="P148" t="s" s="1">
        <v>290</v>
      </c>
      <c r="Q148" t="n" s="10">
        <v>1745.6</v>
      </c>
      <c r="R148" t="n" s="10">
        <v>612.0</v>
      </c>
      <c r="S148" t="s" s="1">
        <v>3019</v>
      </c>
      <c r="T148" t="n" s="1">
        <v>38791.0</v>
      </c>
      <c r="U148" t="n" s="10">
        <v>349119.0</v>
      </c>
      <c r="V148" t="s" s="1">
        <v>2201</v>
      </c>
      <c r="W148" t="s" s="1">
        <v>2192</v>
      </c>
      <c r="X148" t="s" s="1">
        <v>2631</v>
      </c>
      <c r="Y148" t="s" s="1"/>
      <c r="Z148" t="n" s="6">
        <v>46022.0</v>
      </c>
      <c r="AA148" t="s" s="1"/>
      <c r="AB148" t="s" s="1"/>
      <c r="AC148" t="s" s="1"/>
      <c r="AD148" t="s" s="1"/>
      <c r="AE148" t="s" s="1"/>
      <c r="AF148" t="s" s="1"/>
      <c r="AG148" t="s" s="1"/>
      <c r="AH148" t="s" s="1"/>
      <c r="AI148" t="s" s="1"/>
      <c r="AJ148" t="s" s="1"/>
      <c r="AK148" t="s" s="1"/>
      <c r="AL148" t="s" s="1"/>
      <c r="AM148" t="s" s="1"/>
      <c r="AN148" t="s" s="1"/>
      <c r="AO148" t="s" s="1">
        <v>1632</v>
      </c>
      <c r="AP148" t="s" s="1">
        <v>238</v>
      </c>
      <c r="AQ148" t="s" s="1">
        <v>332</v>
      </c>
      <c r="AR148" t="s" s="1">
        <v>3079</v>
      </c>
      <c r="AS148" t="s" s="1">
        <v>233</v>
      </c>
      <c r="AT148" t="s" s="1">
        <v>2230</v>
      </c>
      <c r="AU148" t="s" s="1">
        <v>1314</v>
      </c>
      <c r="AV148" t="s" s="1">
        <v>2546</v>
      </c>
      <c r="AW148" t="s" s="1">
        <v>83</v>
      </c>
      <c r="AX148" t="s" s="1">
        <v>233</v>
      </c>
    </row>
    <row r="149" spans="1:50">
      <c r="A149" t="n" s="4">
        <v>145</v>
      </c>
      <c r="B149" t="s" s="1">
        <v>904</v>
      </c>
      <c r="C149" s="2">
        <f>HYPERLINK("https://my.zakupivli.pro/remote/dispatcher/state_purchase_lot_view/1852874")</f>
        <v/>
      </c>
      <c r="D149" t="s" s="1">
        <v>1632</v>
      </c>
      <c r="E149" t="s" s="1">
        <v>333</v>
      </c>
      <c r="F149" t="s" s="1">
        <v>2995</v>
      </c>
      <c r="G149" t="s" s="1">
        <v>1526</v>
      </c>
      <c r="H149" t="n" s="6">
        <v>45986.0</v>
      </c>
      <c r="I149" t="n" s="6">
        <v>45986.0</v>
      </c>
      <c r="J149" t="n" s="8">
        <v>0.616712962962963</v>
      </c>
      <c r="K149" t="n" s="6">
        <v>45994.0</v>
      </c>
      <c r="L149" t="n" s="8">
        <v>0.4583333333333333</v>
      </c>
      <c r="M149" t="n" s="9">
        <v>45995.498960289355</v>
      </c>
      <c r="N149" t="s" s="1">
        <v>423</v>
      </c>
      <c r="O149" t="s" s="1">
        <v>1587</v>
      </c>
      <c r="P149" t="s" s="1">
        <v>397</v>
      </c>
      <c r="Q149" t="n" s="10">
        <v>388755.0</v>
      </c>
      <c r="R149" t="n" s="10">
        <v>4080.0</v>
      </c>
      <c r="S149" t="s" s="1">
        <v>3059</v>
      </c>
      <c r="T149" t="n" s="1">
        <v>9540000.0</v>
      </c>
      <c r="U149" t="n" s="10">
        <v>77751000.0</v>
      </c>
      <c r="V149" t="s" s="1">
        <v>2201</v>
      </c>
      <c r="W149" t="s" s="1">
        <v>1819</v>
      </c>
      <c r="X149" t="s" s="1">
        <v>2275</v>
      </c>
      <c r="Y149" t="n" s="6">
        <v>46023.0</v>
      </c>
      <c r="Z149" t="n" s="6">
        <v>46387.0</v>
      </c>
      <c r="AA149" t="s" s="1"/>
      <c r="AB149" t="s" s="1"/>
      <c r="AC149" t="s" s="1"/>
      <c r="AD149" t="s" s="1"/>
      <c r="AE149" t="s" s="1"/>
      <c r="AF149" t="s" s="1"/>
      <c r="AG149" t="s" s="1"/>
      <c r="AH149" t="s" s="1"/>
      <c r="AI149" t="s" s="1"/>
      <c r="AJ149" t="s" s="1"/>
      <c r="AK149" t="s" s="1"/>
      <c r="AL149" t="s" s="1"/>
      <c r="AM149" t="s" s="1"/>
      <c r="AN149" t="s" s="1"/>
      <c r="AO149" t="s" s="1">
        <v>1632</v>
      </c>
      <c r="AP149" t="s" s="1">
        <v>238</v>
      </c>
      <c r="AQ149" t="s" s="1">
        <v>712</v>
      </c>
      <c r="AR149" t="s" s="1">
        <v>3094</v>
      </c>
      <c r="AS149" t="s" s="1">
        <v>233</v>
      </c>
      <c r="AT149" t="s" s="1">
        <v>1867</v>
      </c>
      <c r="AU149" t="s" s="1">
        <v>1348</v>
      </c>
      <c r="AV149" t="s" s="1">
        <v>2401</v>
      </c>
      <c r="AW149" t="s" s="1">
        <v>564</v>
      </c>
      <c r="AX149" t="s" s="1">
        <v>233</v>
      </c>
    </row>
    <row r="150" spans="1:50">
      <c r="A150" t="n" s="4">
        <v>146</v>
      </c>
      <c r="B150" t="s" s="1">
        <v>903</v>
      </c>
      <c r="C150" s="2">
        <f>HYPERLINK("https://my.zakupivli.pro/remote/dispatcher/state_purchase_view/63786614")</f>
        <v/>
      </c>
      <c r="D150" t="s" s="1">
        <v>1691</v>
      </c>
      <c r="E150" t="s" s="1">
        <v>333</v>
      </c>
      <c r="F150" t="s" s="1">
        <v>2995</v>
      </c>
      <c r="G150" t="s" s="1">
        <v>1725</v>
      </c>
      <c r="H150" t="n" s="6">
        <v>45986.0</v>
      </c>
      <c r="I150" t="n" s="6">
        <v>45986.0</v>
      </c>
      <c r="J150" t="n" s="8">
        <v>0.617800925925926</v>
      </c>
      <c r="K150" t="n" s="6">
        <v>45989.0</v>
      </c>
      <c r="L150" t="n" s="8">
        <v>0.0</v>
      </c>
      <c r="M150" t="s" s="1">
        <v>2994</v>
      </c>
      <c r="N150" t="s" s="1">
        <v>1531</v>
      </c>
      <c r="O150" t="s" s="1">
        <v>1716</v>
      </c>
      <c r="P150" t="s" s="1">
        <v>396</v>
      </c>
      <c r="Q150" t="s" s="1">
        <v>3088</v>
      </c>
      <c r="R150" t="n" s="10">
        <v>612.0</v>
      </c>
      <c r="S150" t="s" s="1">
        <v>3019</v>
      </c>
      <c r="T150" t="n" s="1">
        <v>26900.0</v>
      </c>
      <c r="U150" t="s" s="1">
        <v>2010</v>
      </c>
      <c r="V150" t="s" s="1">
        <v>2201</v>
      </c>
      <c r="W150" t="s" s="1">
        <v>1377</v>
      </c>
      <c r="X150" t="s" s="1">
        <v>2554</v>
      </c>
      <c r="Y150" t="s" s="1"/>
      <c r="Z150" t="n" s="6">
        <v>46022.0</v>
      </c>
      <c r="AA150" t="s" s="1">
        <v>2201</v>
      </c>
      <c r="AB150" t="s" s="1"/>
      <c r="AC150" t="s" s="1"/>
      <c r="AD150" t="s" s="1">
        <v>2201</v>
      </c>
      <c r="AE150" t="s" s="1"/>
      <c r="AF150" t="s" s="1"/>
      <c r="AG150" t="s" s="1"/>
      <c r="AH150" t="s" s="1"/>
      <c r="AI150" t="s" s="1">
        <v>2081</v>
      </c>
      <c r="AJ150" t="s" s="1"/>
      <c r="AK150" t="s" s="1"/>
      <c r="AL150" t="s" s="1">
        <v>1411</v>
      </c>
      <c r="AM150" t="s" s="1">
        <v>1713</v>
      </c>
      <c r="AN150" t="s" s="1"/>
      <c r="AO150" t="s" s="1">
        <v>1691</v>
      </c>
      <c r="AP150" t="s" s="1">
        <v>238</v>
      </c>
      <c r="AQ150" t="s" s="1"/>
      <c r="AR150" t="s" s="1">
        <v>3061</v>
      </c>
      <c r="AS150" t="s" s="1">
        <v>233</v>
      </c>
      <c r="AT150" t="s" s="1">
        <v>1952</v>
      </c>
      <c r="AU150" t="s" s="1">
        <v>1251</v>
      </c>
      <c r="AV150" t="s" s="1">
        <v>2260</v>
      </c>
      <c r="AW150" t="s" s="1">
        <v>200</v>
      </c>
      <c r="AX150" t="s" s="1">
        <v>233</v>
      </c>
    </row>
    <row r="151" spans="1:50">
      <c r="A151" t="n" s="4">
        <v>147</v>
      </c>
      <c r="B151" t="s" s="1">
        <v>902</v>
      </c>
      <c r="C151" s="2">
        <f>HYPERLINK("https://my.zakupivli.pro/remote/dispatcher/state_purchase_view/63790032")</f>
        <v/>
      </c>
      <c r="D151" t="s" s="1">
        <v>1678</v>
      </c>
      <c r="E151" t="s" s="1">
        <v>333</v>
      </c>
      <c r="F151" t="s" s="1">
        <v>2995</v>
      </c>
      <c r="G151" t="s" s="1">
        <v>1725</v>
      </c>
      <c r="H151" t="n" s="6">
        <v>45986.0</v>
      </c>
      <c r="I151" t="n" s="6">
        <v>45986.0</v>
      </c>
      <c r="J151" t="n" s="8">
        <v>0.6164583333333333</v>
      </c>
      <c r="K151" t="n" s="6">
        <v>45989.0</v>
      </c>
      <c r="L151" t="n" s="8">
        <v>0.0</v>
      </c>
      <c r="M151" t="s" s="1">
        <v>2994</v>
      </c>
      <c r="N151" t="s" s="1">
        <v>1531</v>
      </c>
      <c r="O151" t="s" s="1">
        <v>1782</v>
      </c>
      <c r="P151" t="s" s="1">
        <v>598</v>
      </c>
      <c r="Q151" t="s" s="1">
        <v>3088</v>
      </c>
      <c r="R151" t="n" s="10">
        <v>408.0</v>
      </c>
      <c r="S151" t="s" s="1">
        <v>3019</v>
      </c>
      <c r="T151" t="n" s="1">
        <v>15000.0</v>
      </c>
      <c r="U151" t="s" s="1">
        <v>2010</v>
      </c>
      <c r="V151" t="s" s="1">
        <v>2201</v>
      </c>
      <c r="W151" t="s" s="1">
        <v>1545</v>
      </c>
      <c r="X151" t="s" s="1">
        <v>2724</v>
      </c>
      <c r="Y151" t="s" s="1"/>
      <c r="Z151" t="n" s="6">
        <v>46022.0</v>
      </c>
      <c r="AA151" t="s" s="1">
        <v>2201</v>
      </c>
      <c r="AB151" t="s" s="1"/>
      <c r="AC151" t="s" s="1">
        <v>2927</v>
      </c>
      <c r="AD151" t="s" s="1">
        <v>2013</v>
      </c>
      <c r="AE151" t="s" s="1"/>
      <c r="AF151" t="s" s="1"/>
      <c r="AG151" t="s" s="1"/>
      <c r="AH151" t="s" s="1"/>
      <c r="AI151" t="s" s="1">
        <v>1400</v>
      </c>
      <c r="AJ151" t="s" s="1"/>
      <c r="AK151" t="s" s="1"/>
      <c r="AL151" t="s" s="1"/>
      <c r="AM151" t="s" s="1">
        <v>1438</v>
      </c>
      <c r="AN151" t="s" s="1">
        <v>342</v>
      </c>
      <c r="AO151" t="s" s="1">
        <v>1632</v>
      </c>
      <c r="AP151" t="s" s="1">
        <v>238</v>
      </c>
      <c r="AQ151" t="s" s="1"/>
      <c r="AR151" t="s" s="1">
        <v>3029</v>
      </c>
      <c r="AS151" t="s" s="1">
        <v>233</v>
      </c>
      <c r="AT151" t="s" s="1">
        <v>1474</v>
      </c>
      <c r="AU151" t="s" s="1">
        <v>1365</v>
      </c>
      <c r="AV151" t="s" s="1">
        <v>2313</v>
      </c>
      <c r="AW151" t="s" s="1">
        <v>42</v>
      </c>
      <c r="AX151" t="s" s="1">
        <v>233</v>
      </c>
    </row>
    <row r="152" spans="1:50">
      <c r="A152" t="n" s="4">
        <v>148</v>
      </c>
      <c r="B152" t="s" s="1">
        <v>901</v>
      </c>
      <c r="C152" s="2">
        <f>HYPERLINK("https://my.zakupivli.pro/remote/dispatcher/state_purchase_view/63790026")</f>
        <v/>
      </c>
      <c r="D152" t="s" s="1">
        <v>1678</v>
      </c>
      <c r="E152" t="s" s="1">
        <v>333</v>
      </c>
      <c r="F152" t="s" s="1">
        <v>2995</v>
      </c>
      <c r="G152" t="s" s="1">
        <v>1725</v>
      </c>
      <c r="H152" t="n" s="6">
        <v>45986.0</v>
      </c>
      <c r="I152" t="n" s="6">
        <v>45986.0</v>
      </c>
      <c r="J152" t="n" s="8">
        <v>0.6157291666666667</v>
      </c>
      <c r="K152" t="n" s="6">
        <v>45989.0</v>
      </c>
      <c r="L152" t="n" s="8">
        <v>0.6131944444444445</v>
      </c>
      <c r="M152" t="s" s="1">
        <v>2994</v>
      </c>
      <c r="N152" t="s" s="1">
        <v>1531</v>
      </c>
      <c r="O152" t="s" s="1">
        <v>2199</v>
      </c>
      <c r="P152" t="s" s="1">
        <v>268</v>
      </c>
      <c r="Q152" t="s" s="1">
        <v>3088</v>
      </c>
      <c r="R152" t="n" s="10">
        <v>408.0</v>
      </c>
      <c r="S152" t="s" s="1">
        <v>3019</v>
      </c>
      <c r="T152" t="n" s="1">
        <v>8000.0</v>
      </c>
      <c r="U152" t="s" s="1">
        <v>2010</v>
      </c>
      <c r="V152" t="s" s="1">
        <v>2201</v>
      </c>
      <c r="W152" t="s" s="1">
        <v>2209</v>
      </c>
      <c r="X152" t="s" s="1">
        <v>2610</v>
      </c>
      <c r="Y152" t="n" s="6">
        <v>45992.0</v>
      </c>
      <c r="Z152" t="n" s="6">
        <v>46022.0</v>
      </c>
      <c r="AA152" t="s" s="1">
        <v>2201</v>
      </c>
      <c r="AB152" t="s" s="1"/>
      <c r="AC152" t="s" s="1">
        <v>2808</v>
      </c>
      <c r="AD152" t="s" s="1">
        <v>2201</v>
      </c>
      <c r="AE152" t="s" s="1"/>
      <c r="AF152" t="s" s="1"/>
      <c r="AG152" t="s" s="1"/>
      <c r="AH152" t="s" s="1"/>
      <c r="AI152" t="s" s="1">
        <v>1980</v>
      </c>
      <c r="AJ152" t="s" s="1"/>
      <c r="AK152" t="s" s="1"/>
      <c r="AL152" t="s" s="1">
        <v>1413</v>
      </c>
      <c r="AM152" t="s" s="1">
        <v>1438</v>
      </c>
      <c r="AN152" t="s" s="1">
        <v>9</v>
      </c>
      <c r="AO152" t="s" s="1">
        <v>1678</v>
      </c>
      <c r="AP152" t="s" s="1">
        <v>238</v>
      </c>
      <c r="AQ152" t="s" s="1"/>
      <c r="AR152" t="s" s="1">
        <v>3049</v>
      </c>
      <c r="AS152" t="s" s="1">
        <v>233</v>
      </c>
      <c r="AT152" t="s" s="1">
        <v>1422</v>
      </c>
      <c r="AU152" t="s" s="1">
        <v>1347</v>
      </c>
      <c r="AV152" t="s" s="1">
        <v>2555</v>
      </c>
      <c r="AW152" t="s" s="1">
        <v>122</v>
      </c>
      <c r="AX152" t="s" s="1">
        <v>233</v>
      </c>
    </row>
    <row r="153" spans="1:50">
      <c r="A153" t="n" s="4">
        <v>149</v>
      </c>
      <c r="B153" t="s" s="1">
        <v>900</v>
      </c>
      <c r="C153" s="2">
        <f>HYPERLINK("https://my.zakupivli.pro/remote/dispatcher/state_purchase_lot_view/1852861")</f>
        <v/>
      </c>
      <c r="D153" t="s" s="1">
        <v>1672</v>
      </c>
      <c r="E153" t="s" s="1">
        <v>333</v>
      </c>
      <c r="F153" t="s" s="1">
        <v>2995</v>
      </c>
      <c r="G153" t="s" s="1">
        <v>1526</v>
      </c>
      <c r="H153" t="n" s="6">
        <v>45986.0</v>
      </c>
      <c r="I153" t="n" s="6">
        <v>45986.0</v>
      </c>
      <c r="J153" t="n" s="8">
        <v>0.6149652777777778</v>
      </c>
      <c r="K153" t="n" s="6">
        <v>45994.0</v>
      </c>
      <c r="L153" t="n" s="8">
        <v>0.4166666666666667</v>
      </c>
      <c r="M153" t="n" s="9">
        <v>45995.4684556713</v>
      </c>
      <c r="N153" t="s" s="1">
        <v>1531</v>
      </c>
      <c r="O153" t="s" s="1">
        <v>2790</v>
      </c>
      <c r="P153" t="s" s="1">
        <v>379</v>
      </c>
      <c r="Q153" t="n" s="10">
        <v>58000.0</v>
      </c>
      <c r="R153" t="n" s="10">
        <v>4080.0</v>
      </c>
      <c r="S153" t="s" s="1">
        <v>3019</v>
      </c>
      <c r="T153" t="n" s="1">
        <v>520000.0</v>
      </c>
      <c r="U153" t="n" s="10">
        <v>5800000.0</v>
      </c>
      <c r="V153" t="s" s="1">
        <v>2201</v>
      </c>
      <c r="W153" t="s" s="1">
        <v>1624</v>
      </c>
      <c r="X153" t="s" s="1">
        <v>2335</v>
      </c>
      <c r="Y153" t="s" s="1"/>
      <c r="Z153" t="n" s="6">
        <v>46387.0</v>
      </c>
      <c r="AA153" t="s" s="1">
        <v>2201</v>
      </c>
      <c r="AB153" t="s" s="1"/>
      <c r="AC153" t="s" s="1">
        <v>2850</v>
      </c>
      <c r="AD153" t="s" s="1">
        <v>2201</v>
      </c>
      <c r="AE153" t="s" s="1"/>
      <c r="AF153" t="s" s="1"/>
      <c r="AG153" t="s" s="1">
        <v>389</v>
      </c>
      <c r="AH153" t="s" s="1"/>
      <c r="AI153" t="s" s="1">
        <v>2081</v>
      </c>
      <c r="AJ153" t="s" s="1"/>
      <c r="AK153" t="s" s="1"/>
      <c r="AL153" t="s" s="1">
        <v>1406</v>
      </c>
      <c r="AM153" t="s" s="1">
        <v>2008</v>
      </c>
      <c r="AN153" t="s" s="1"/>
      <c r="AO153" t="s" s="1">
        <v>1672</v>
      </c>
      <c r="AP153" t="s" s="1">
        <v>238</v>
      </c>
      <c r="AQ153" t="s" s="1">
        <v>682</v>
      </c>
      <c r="AR153" t="s" s="1">
        <v>3031</v>
      </c>
      <c r="AS153" t="s" s="1">
        <v>233</v>
      </c>
      <c r="AT153" t="s" s="1">
        <v>1620</v>
      </c>
      <c r="AU153" t="s" s="1">
        <v>1329</v>
      </c>
      <c r="AV153" t="s" s="1">
        <v>2336</v>
      </c>
      <c r="AW153" t="s" s="1">
        <v>119</v>
      </c>
      <c r="AX153" t="s" s="1">
        <v>233</v>
      </c>
    </row>
    <row r="154" spans="1:50">
      <c r="A154" t="n" s="4">
        <v>150</v>
      </c>
      <c r="B154" t="s" s="1">
        <v>899</v>
      </c>
      <c r="C154" s="2">
        <f>HYPERLINK("https://my.zakupivli.pro/remote/dispatcher/state_purchase_lot_view/1852865")</f>
        <v/>
      </c>
      <c r="D154" t="s" s="1">
        <v>1632</v>
      </c>
      <c r="E154" t="s" s="1">
        <v>333</v>
      </c>
      <c r="F154" t="s" s="1">
        <v>2995</v>
      </c>
      <c r="G154" t="s" s="1">
        <v>1526</v>
      </c>
      <c r="H154" t="n" s="6">
        <v>45986.0</v>
      </c>
      <c r="I154" t="n" s="6">
        <v>45986.0</v>
      </c>
      <c r="J154" t="n" s="8">
        <v>0.6145023148148148</v>
      </c>
      <c r="K154" t="n" s="6">
        <v>45994.0</v>
      </c>
      <c r="L154" t="n" s="8">
        <v>0.0</v>
      </c>
      <c r="M154" t="n" s="9">
        <v>45994.5654240625</v>
      </c>
      <c r="N154" t="s" s="1">
        <v>1531</v>
      </c>
      <c r="O154" t="s" s="1">
        <v>1797</v>
      </c>
      <c r="P154" t="s" s="1">
        <v>267</v>
      </c>
      <c r="Q154" t="n" s="10">
        <v>7125.0</v>
      </c>
      <c r="R154" t="n" s="10">
        <v>2040.0</v>
      </c>
      <c r="S154" t="s" s="1">
        <v>3019</v>
      </c>
      <c r="T154" t="n" s="1">
        <v>150000.0</v>
      </c>
      <c r="U154" t="n" s="10">
        <v>1425000.0</v>
      </c>
      <c r="V154" t="s" s="1">
        <v>2201</v>
      </c>
      <c r="W154" t="s" s="1">
        <v>1923</v>
      </c>
      <c r="X154" t="s" s="1">
        <v>2769</v>
      </c>
      <c r="Y154" t="n" s="6">
        <v>46023.0</v>
      </c>
      <c r="Z154" t="n" s="6">
        <v>46387.0</v>
      </c>
      <c r="AA154" t="s" s="1">
        <v>2201</v>
      </c>
      <c r="AB154" t="s" s="1"/>
      <c r="AC154" t="s" s="1">
        <v>2845</v>
      </c>
      <c r="AD154" t="s" s="1">
        <v>2013</v>
      </c>
      <c r="AE154" t="s" s="1"/>
      <c r="AF154" t="s" s="1"/>
      <c r="AG154" t="s" s="1">
        <v>386</v>
      </c>
      <c r="AH154" t="s" s="1">
        <v>688</v>
      </c>
      <c r="AI154" t="s" s="1">
        <v>1804</v>
      </c>
      <c r="AJ154" t="s" s="1"/>
      <c r="AK154" t="s" s="1"/>
      <c r="AL154" t="s" s="1"/>
      <c r="AM154" t="s" s="1">
        <v>2008</v>
      </c>
      <c r="AN154" t="s" s="1">
        <v>2108</v>
      </c>
      <c r="AO154" t="s" s="1">
        <v>1632</v>
      </c>
      <c r="AP154" t="s" s="1">
        <v>238</v>
      </c>
      <c r="AQ154" t="s" s="1">
        <v>338</v>
      </c>
      <c r="AR154" t="s" s="1">
        <v>1922</v>
      </c>
      <c r="AS154" t="s" s="1">
        <v>233</v>
      </c>
      <c r="AT154" t="s" s="1">
        <v>1986</v>
      </c>
      <c r="AU154" t="s" s="1">
        <v>1216</v>
      </c>
      <c r="AV154" t="s" s="1">
        <v>2440</v>
      </c>
      <c r="AW154" t="s" s="1">
        <v>553</v>
      </c>
      <c r="AX154" t="s" s="1">
        <v>233</v>
      </c>
    </row>
    <row r="155" spans="1:50">
      <c r="A155" t="n" s="4">
        <v>151</v>
      </c>
      <c r="B155" t="s" s="1">
        <v>898</v>
      </c>
      <c r="C155" s="2">
        <f>HYPERLINK("https://my.zakupivli.pro/remote/dispatcher/state_purchase_lot_view/1852583")</f>
        <v/>
      </c>
      <c r="D155" t="s" s="1">
        <v>3001</v>
      </c>
      <c r="E155" t="s" s="1">
        <v>333</v>
      </c>
      <c r="F155" t="s" s="1">
        <v>2995</v>
      </c>
      <c r="G155" t="s" s="1">
        <v>1526</v>
      </c>
      <c r="H155" t="n" s="6">
        <v>45986.0</v>
      </c>
      <c r="I155" t="n" s="6">
        <v>45986.0</v>
      </c>
      <c r="J155" t="n" s="8">
        <v>0.6141898148148148</v>
      </c>
      <c r="K155" t="n" s="6">
        <v>45994.0</v>
      </c>
      <c r="L155" t="n" s="8">
        <v>0.0</v>
      </c>
      <c r="M155" t="n" s="9">
        <v>45994.62892034722</v>
      </c>
      <c r="N155" t="s" s="1">
        <v>349</v>
      </c>
      <c r="O155" t="s" s="1">
        <v>2076</v>
      </c>
      <c r="P155" t="s" s="1">
        <v>294</v>
      </c>
      <c r="Q155" t="n" s="10">
        <v>2180.25</v>
      </c>
      <c r="R155" t="n" s="10">
        <v>612.0</v>
      </c>
      <c r="S155" t="s" s="1">
        <v>3019</v>
      </c>
      <c r="T155" t="n" s="1">
        <v>45000.0</v>
      </c>
      <c r="U155" t="n" s="10">
        <v>427500.0</v>
      </c>
      <c r="V155" t="s" s="1">
        <v>2201</v>
      </c>
      <c r="W155" t="s" s="1">
        <v>1545</v>
      </c>
      <c r="X155" t="s" s="1">
        <v>2759</v>
      </c>
      <c r="Y155" t="s" s="1"/>
      <c r="Z155" t="n" s="6">
        <v>46387.0</v>
      </c>
      <c r="AA155" t="s" s="1">
        <v>2201</v>
      </c>
      <c r="AB155" t="s" s="1">
        <v>1052</v>
      </c>
      <c r="AC155" t="s" s="1">
        <v>2918</v>
      </c>
      <c r="AD155" t="s" s="1">
        <v>2201</v>
      </c>
      <c r="AE155" t="s" s="1"/>
      <c r="AF155" t="s" s="1"/>
      <c r="AG155" t="s" s="1"/>
      <c r="AH155" t="s" s="1"/>
      <c r="AI155" t="s" s="1">
        <v>1980</v>
      </c>
      <c r="AJ155" t="s" s="1"/>
      <c r="AK155" t="s" s="1"/>
      <c r="AL155" t="s" s="1"/>
      <c r="AM155" t="s" s="1">
        <v>2008</v>
      </c>
      <c r="AN155" t="s" s="1"/>
      <c r="AO155" t="s" s="1">
        <v>3001</v>
      </c>
      <c r="AP155" t="s" s="1">
        <v>238</v>
      </c>
      <c r="AQ155" t="s" s="1">
        <v>1054</v>
      </c>
      <c r="AR155" t="s" s="1">
        <v>2231</v>
      </c>
      <c r="AS155" t="s" s="1">
        <v>233</v>
      </c>
      <c r="AT155" t="s" s="1">
        <v>1947</v>
      </c>
      <c r="AU155" t="s" s="1">
        <v>1232</v>
      </c>
      <c r="AV155" t="s" s="1">
        <v>2328</v>
      </c>
      <c r="AW155" t="s" s="1">
        <v>220</v>
      </c>
      <c r="AX155" t="s" s="1">
        <v>233</v>
      </c>
    </row>
    <row r="156" spans="1:50">
      <c r="A156" t="n" s="4">
        <v>152</v>
      </c>
      <c r="B156" t="s" s="1">
        <v>897</v>
      </c>
      <c r="C156" s="2">
        <f>HYPERLINK("https://my.zakupivli.pro/remote/dispatcher/state_purchase_view/63789649")</f>
        <v/>
      </c>
      <c r="D156" t="s" s="1">
        <v>1678</v>
      </c>
      <c r="E156" t="s" s="1">
        <v>333</v>
      </c>
      <c r="F156" t="s" s="1">
        <v>2995</v>
      </c>
      <c r="G156" t="s" s="1">
        <v>1725</v>
      </c>
      <c r="H156" t="n" s="6">
        <v>45986.0</v>
      </c>
      <c r="I156" t="n" s="6">
        <v>45986.0</v>
      </c>
      <c r="J156" t="n" s="8">
        <v>0.6142824074074074</v>
      </c>
      <c r="K156" t="n" s="6">
        <v>45989.0</v>
      </c>
      <c r="L156" t="n" s="8">
        <v>0.3333333333333333</v>
      </c>
      <c r="M156" t="s" s="1">
        <v>2994</v>
      </c>
      <c r="N156" t="s" s="1">
        <v>1531</v>
      </c>
      <c r="O156" t="s" s="1">
        <v>2238</v>
      </c>
      <c r="P156" t="s" s="1">
        <v>667</v>
      </c>
      <c r="Q156" t="s" s="1">
        <v>3088</v>
      </c>
      <c r="R156" t="n" s="10">
        <v>612.0</v>
      </c>
      <c r="S156" t="s" s="1">
        <v>3019</v>
      </c>
      <c r="T156" t="n" s="1">
        <v>25000.0</v>
      </c>
      <c r="U156" t="s" s="1">
        <v>2010</v>
      </c>
      <c r="V156" t="s" s="1">
        <v>2201</v>
      </c>
      <c r="W156" t="s" s="1">
        <v>2021</v>
      </c>
      <c r="X156" t="s" s="1">
        <v>2244</v>
      </c>
      <c r="Y156" t="n" s="6">
        <v>45992.0</v>
      </c>
      <c r="Z156" t="n" s="6">
        <v>46022.0</v>
      </c>
      <c r="AA156" t="s" s="1">
        <v>2201</v>
      </c>
      <c r="AB156" t="s" s="1"/>
      <c r="AC156" t="s" s="1">
        <v>2938</v>
      </c>
      <c r="AD156" t="s" s="1">
        <v>2201</v>
      </c>
      <c r="AE156" t="s" s="1"/>
      <c r="AF156" t="s" s="1"/>
      <c r="AG156" t="s" s="1"/>
      <c r="AH156" t="s" s="1"/>
      <c r="AI156" t="s" s="1">
        <v>2081</v>
      </c>
      <c r="AJ156" t="s" s="1"/>
      <c r="AK156" t="s" s="1"/>
      <c r="AL156" t="s" s="1">
        <v>1408</v>
      </c>
      <c r="AM156" t="s" s="1">
        <v>1438</v>
      </c>
      <c r="AN156" t="s" s="1"/>
      <c r="AO156" t="s" s="1">
        <v>1678</v>
      </c>
      <c r="AP156" t="s" s="1">
        <v>238</v>
      </c>
      <c r="AQ156" t="s" s="1"/>
      <c r="AR156" t="s" s="1">
        <v>3115</v>
      </c>
      <c r="AS156" t="s" s="1">
        <v>233</v>
      </c>
      <c r="AT156" t="s" s="1">
        <v>2097</v>
      </c>
      <c r="AU156" t="s" s="1">
        <v>1252</v>
      </c>
      <c r="AV156" t="s" s="1">
        <v>2481</v>
      </c>
      <c r="AW156" t="s" s="1">
        <v>132</v>
      </c>
      <c r="AX156" t="s" s="1">
        <v>233</v>
      </c>
    </row>
    <row r="157" spans="1:50">
      <c r="A157" t="n" s="4">
        <v>153</v>
      </c>
      <c r="B157" t="s" s="1">
        <v>896</v>
      </c>
      <c r="C157" s="2">
        <f>HYPERLINK("https://my.zakupivli.pro/remote/dispatcher/state_purchase_lot_view/1853104")</f>
        <v/>
      </c>
      <c r="D157" t="s" s="1">
        <v>3001</v>
      </c>
      <c r="E157" t="s" s="1">
        <v>333</v>
      </c>
      <c r="F157" t="s" s="1">
        <v>2995</v>
      </c>
      <c r="G157" t="s" s="1">
        <v>1526</v>
      </c>
      <c r="H157" t="n" s="6">
        <v>45986.0</v>
      </c>
      <c r="I157" t="n" s="6">
        <v>45986.0</v>
      </c>
      <c r="J157" t="n" s="8">
        <v>0.6533217592592593</v>
      </c>
      <c r="K157" t="n" s="6">
        <v>45994.0</v>
      </c>
      <c r="L157" t="n" s="8">
        <v>0.0</v>
      </c>
      <c r="M157" t="n" s="9">
        <v>45994.53820434028</v>
      </c>
      <c r="N157" t="s" s="1">
        <v>449</v>
      </c>
      <c r="O157" t="s" s="1">
        <v>1516</v>
      </c>
      <c r="P157" t="s" s="1">
        <v>671</v>
      </c>
      <c r="Q157" t="n" s="10">
        <v>4758.3</v>
      </c>
      <c r="R157" t="n" s="10">
        <v>612.0</v>
      </c>
      <c r="S157" t="s" s="1">
        <v>3019</v>
      </c>
      <c r="T157" t="n" s="1">
        <v>93300.0</v>
      </c>
      <c r="U157" t="n" s="10">
        <v>933000.0</v>
      </c>
      <c r="V157" t="s" s="1">
        <v>2201</v>
      </c>
      <c r="W157" t="s" s="1">
        <v>2970</v>
      </c>
      <c r="X157" t="s" s="1">
        <v>2765</v>
      </c>
      <c r="Y157" t="s" s="1"/>
      <c r="Z157" t="n" s="6">
        <v>46387.0</v>
      </c>
      <c r="AA157" t="s" s="1"/>
      <c r="AB157" t="s" s="1"/>
      <c r="AC157" t="s" s="1"/>
      <c r="AD157" t="s" s="1"/>
      <c r="AE157" t="s" s="1"/>
      <c r="AF157" t="s" s="1"/>
      <c r="AG157" t="s" s="1"/>
      <c r="AH157" t="s" s="1"/>
      <c r="AI157" t="s" s="1"/>
      <c r="AJ157" t="s" s="1"/>
      <c r="AK157" t="s" s="1"/>
      <c r="AL157" t="s" s="1"/>
      <c r="AM157" t="s" s="1"/>
      <c r="AN157" t="s" s="1"/>
      <c r="AO157" t="s" s="1">
        <v>3001</v>
      </c>
      <c r="AP157" t="s" s="1">
        <v>238</v>
      </c>
      <c r="AQ157" t="s" s="1">
        <v>1109</v>
      </c>
      <c r="AR157" t="s" s="1">
        <v>3060</v>
      </c>
      <c r="AS157" t="s" s="1">
        <v>233</v>
      </c>
      <c r="AT157" t="s" s="1">
        <v>1399</v>
      </c>
      <c r="AU157" t="s" s="1">
        <v>1180</v>
      </c>
      <c r="AV157" t="s" s="1">
        <v>2584</v>
      </c>
      <c r="AW157" t="s" s="1">
        <v>58</v>
      </c>
      <c r="AX157" t="s" s="1">
        <v>233</v>
      </c>
    </row>
    <row r="158" spans="1:50">
      <c r="A158" t="n" s="4">
        <v>154</v>
      </c>
      <c r="B158" t="s" s="1">
        <v>895</v>
      </c>
      <c r="C158" s="2">
        <f>HYPERLINK("https://my.zakupivli.pro/remote/dispatcher/state_purchase_lot_view/1852840")</f>
        <v/>
      </c>
      <c r="D158" t="s" s="1">
        <v>1660</v>
      </c>
      <c r="E158" t="s" s="1">
        <v>333</v>
      </c>
      <c r="F158" t="s" s="1">
        <v>2995</v>
      </c>
      <c r="G158" t="s" s="1">
        <v>1526</v>
      </c>
      <c r="H158" t="n" s="6">
        <v>45986.0</v>
      </c>
      <c r="I158" t="n" s="6">
        <v>45986.0</v>
      </c>
      <c r="J158" t="n" s="8">
        <v>0.6096643518518519</v>
      </c>
      <c r="K158" t="n" s="6">
        <v>45995.0</v>
      </c>
      <c r="L158" t="n" s="8">
        <v>0.6034722222222222</v>
      </c>
      <c r="M158" t="n" s="9">
        <v>45996.631165949075</v>
      </c>
      <c r="N158" t="s" s="1">
        <v>1531</v>
      </c>
      <c r="O158" t="s" s="1">
        <v>2892</v>
      </c>
      <c r="P158" t="s" s="1">
        <v>462</v>
      </c>
      <c r="Q158" t="n" s="10">
        <v>2333.03</v>
      </c>
      <c r="R158" t="n" s="10">
        <v>612.0</v>
      </c>
      <c r="S158" t="s" s="1">
        <v>3019</v>
      </c>
      <c r="T158" t="n" s="1">
        <v>52800.0</v>
      </c>
      <c r="U158" t="n" s="10">
        <v>466605.2</v>
      </c>
      <c r="V158" t="s" s="1">
        <v>2201</v>
      </c>
      <c r="W158" t="s" s="1">
        <v>1819</v>
      </c>
      <c r="X158" t="s" s="1">
        <v>2244</v>
      </c>
      <c r="Y158" t="n" s="6">
        <v>46023.0</v>
      </c>
      <c r="Z158" t="n" s="6">
        <v>46387.0</v>
      </c>
      <c r="AA158" t="s" s="1">
        <v>2201</v>
      </c>
      <c r="AB158" t="s" s="1"/>
      <c r="AC158" t="s" s="1">
        <v>235</v>
      </c>
      <c r="AD158" t="s" s="1">
        <v>2201</v>
      </c>
      <c r="AE158" t="s" s="1"/>
      <c r="AF158" t="s" s="1">
        <v>3087</v>
      </c>
      <c r="AG158" t="s" s="1">
        <v>386</v>
      </c>
      <c r="AH158" t="s" s="1"/>
      <c r="AI158" t="s" s="1">
        <v>2081</v>
      </c>
      <c r="AJ158" t="s" s="1">
        <v>734</v>
      </c>
      <c r="AK158" t="s" s="1"/>
      <c r="AL158" t="s" s="1">
        <v>1419</v>
      </c>
      <c r="AM158" t="s" s="1">
        <v>2008</v>
      </c>
      <c r="AN158" t="s" s="1"/>
      <c r="AO158" t="s" s="1">
        <v>1660</v>
      </c>
      <c r="AP158" t="s" s="1">
        <v>238</v>
      </c>
      <c r="AQ158" t="s" s="1">
        <v>1119</v>
      </c>
      <c r="AR158" t="s" s="1">
        <v>2171</v>
      </c>
      <c r="AS158" t="s" s="1">
        <v>233</v>
      </c>
      <c r="AT158" t="s" s="1">
        <v>2044</v>
      </c>
      <c r="AU158" t="s" s="1">
        <v>1288</v>
      </c>
      <c r="AV158" t="s" s="1">
        <v>2409</v>
      </c>
      <c r="AW158" t="s" s="1">
        <v>53</v>
      </c>
      <c r="AX158" t="s" s="1">
        <v>233</v>
      </c>
    </row>
    <row r="159" spans="1:50">
      <c r="A159" t="n" s="4">
        <v>155</v>
      </c>
      <c r="B159" t="s" s="1">
        <v>894</v>
      </c>
      <c r="C159" s="2">
        <f>HYPERLINK("https://my.zakupivli.pro/remote/dispatcher/state_purchase_view/63789671")</f>
        <v/>
      </c>
      <c r="D159" t="s" s="1">
        <v>1691</v>
      </c>
      <c r="E159" t="s" s="1">
        <v>333</v>
      </c>
      <c r="F159" t="s" s="1">
        <v>2995</v>
      </c>
      <c r="G159" t="s" s="1">
        <v>1725</v>
      </c>
      <c r="H159" t="n" s="6">
        <v>45986.0</v>
      </c>
      <c r="I159" t="n" s="6">
        <v>45986.0</v>
      </c>
      <c r="J159" t="n" s="8">
        <v>0.6135069444444444</v>
      </c>
      <c r="K159" t="n" s="6">
        <v>45989.0</v>
      </c>
      <c r="L159" t="n" s="8">
        <v>0.3333333333333333</v>
      </c>
      <c r="M159" t="s" s="1">
        <v>2994</v>
      </c>
      <c r="N159" t="s" s="1">
        <v>1531</v>
      </c>
      <c r="O159" t="s" s="1">
        <v>1803</v>
      </c>
      <c r="P159" t="s" s="1">
        <v>625</v>
      </c>
      <c r="Q159" t="s" s="1">
        <v>3088</v>
      </c>
      <c r="R159" t="n" s="10">
        <v>2040.0</v>
      </c>
      <c r="S159" t="s" s="1">
        <v>3019</v>
      </c>
      <c r="T159" t="n" s="1">
        <v>248850.0</v>
      </c>
      <c r="U159" t="s" s="1">
        <v>2010</v>
      </c>
      <c r="V159" t="s" s="1">
        <v>2201</v>
      </c>
      <c r="W159" t="s" s="1">
        <v>2099</v>
      </c>
      <c r="X159" t="s" s="1">
        <v>2542</v>
      </c>
      <c r="Y159" t="n" s="6">
        <v>46023.0</v>
      </c>
      <c r="Z159" t="n" s="6">
        <v>46387.0</v>
      </c>
      <c r="AA159" t="s" s="1">
        <v>2201</v>
      </c>
      <c r="AB159" t="s" s="1"/>
      <c r="AC159" t="s" s="1"/>
      <c r="AD159" t="s" s="1">
        <v>2201</v>
      </c>
      <c r="AE159" t="s" s="1"/>
      <c r="AF159" t="s" s="1"/>
      <c r="AG159" t="s" s="1"/>
      <c r="AH159" t="s" s="1"/>
      <c r="AI159" t="s" s="1">
        <v>2081</v>
      </c>
      <c r="AJ159" t="s" s="1"/>
      <c r="AK159" t="s" s="1"/>
      <c r="AL159" t="s" s="1">
        <v>1410</v>
      </c>
      <c r="AM159" t="s" s="1">
        <v>1713</v>
      </c>
      <c r="AN159" t="s" s="1"/>
      <c r="AO159" t="s" s="1">
        <v>1693</v>
      </c>
      <c r="AP159" t="s" s="1">
        <v>238</v>
      </c>
      <c r="AQ159" t="s" s="1"/>
      <c r="AR159" t="s" s="1">
        <v>1963</v>
      </c>
      <c r="AS159" t="s" s="1">
        <v>233</v>
      </c>
      <c r="AT159" t="s" s="1">
        <v>1908</v>
      </c>
      <c r="AU159" t="s" s="1">
        <v>626</v>
      </c>
      <c r="AV159" t="s" s="1">
        <v>2502</v>
      </c>
      <c r="AW159" t="s" s="1">
        <v>80</v>
      </c>
      <c r="AX159" t="s" s="1">
        <v>233</v>
      </c>
    </row>
    <row r="160" spans="1:50">
      <c r="A160" t="n" s="4">
        <v>156</v>
      </c>
      <c r="B160" t="s" s="1">
        <v>893</v>
      </c>
      <c r="C160" s="2">
        <f>HYPERLINK("https://my.zakupivli.pro/remote/dispatcher/state_purchase_view/63788826")</f>
        <v/>
      </c>
      <c r="D160" t="s" s="1">
        <v>1678</v>
      </c>
      <c r="E160" t="s" s="1">
        <v>333</v>
      </c>
      <c r="F160" t="s" s="1">
        <v>2995</v>
      </c>
      <c r="G160" t="s" s="1">
        <v>1725</v>
      </c>
      <c r="H160" t="n" s="6">
        <v>45986.0</v>
      </c>
      <c r="I160" t="n" s="6">
        <v>45986.0</v>
      </c>
      <c r="J160" t="n" s="8">
        <v>0.609224537037037</v>
      </c>
      <c r="K160" t="n" s="6">
        <v>45989.0</v>
      </c>
      <c r="L160" t="n" s="8">
        <v>0.375</v>
      </c>
      <c r="M160" t="s" s="1">
        <v>2994</v>
      </c>
      <c r="N160" t="s" s="1">
        <v>1531</v>
      </c>
      <c r="O160" t="s" s="1">
        <v>1852</v>
      </c>
      <c r="P160" t="s" s="1">
        <v>618</v>
      </c>
      <c r="Q160" t="s" s="1">
        <v>3088</v>
      </c>
      <c r="R160" t="n" s="10">
        <v>612.0</v>
      </c>
      <c r="S160" t="s" s="1">
        <v>3019</v>
      </c>
      <c r="T160" t="n" s="1">
        <v>42000.0</v>
      </c>
      <c r="U160" t="s" s="1">
        <v>2010</v>
      </c>
      <c r="V160" t="s" s="1">
        <v>2201</v>
      </c>
      <c r="W160" t="s" s="1">
        <v>1545</v>
      </c>
      <c r="X160" t="s" s="1">
        <v>2423</v>
      </c>
      <c r="Y160" t="s" s="1"/>
      <c r="Z160" t="n" s="6">
        <v>46022.0</v>
      </c>
      <c r="AA160" t="s" s="1">
        <v>2201</v>
      </c>
      <c r="AB160" t="s" s="1">
        <v>1510</v>
      </c>
      <c r="AC160" t="s" s="1">
        <v>2929</v>
      </c>
      <c r="AD160" t="s" s="1">
        <v>2201</v>
      </c>
      <c r="AE160" t="s" s="1"/>
      <c r="AF160" t="s" s="1"/>
      <c r="AG160" t="s" s="1"/>
      <c r="AH160" t="s" s="1"/>
      <c r="AI160" t="s" s="1">
        <v>2081</v>
      </c>
      <c r="AJ160" t="s" s="1"/>
      <c r="AK160" t="s" s="1"/>
      <c r="AL160" t="s" s="1">
        <v>1403</v>
      </c>
      <c r="AM160" t="s" s="1">
        <v>1438</v>
      </c>
      <c r="AN160" t="s" s="1">
        <v>3138</v>
      </c>
      <c r="AO160" t="s" s="1">
        <v>1678</v>
      </c>
      <c r="AP160" t="s" s="1">
        <v>238</v>
      </c>
      <c r="AQ160" t="s" s="1"/>
      <c r="AR160" t="s" s="1">
        <v>3068</v>
      </c>
      <c r="AS160" t="s" s="1">
        <v>233</v>
      </c>
      <c r="AT160" t="s" s="1">
        <v>1992</v>
      </c>
      <c r="AU160" t="s" s="1">
        <v>1101</v>
      </c>
      <c r="AV160" t="s" s="1">
        <v>2318</v>
      </c>
      <c r="AW160" t="s" s="1">
        <v>44</v>
      </c>
      <c r="AX160" t="s" s="1">
        <v>233</v>
      </c>
    </row>
    <row r="161" spans="1:50">
      <c r="A161" t="n" s="4">
        <v>157</v>
      </c>
      <c r="B161" t="s" s="1">
        <v>892</v>
      </c>
      <c r="C161" s="2">
        <f>HYPERLINK("https://my.zakupivli.pro/remote/dispatcher/state_purchase_view/63788709")</f>
        <v/>
      </c>
      <c r="D161" t="s" s="1">
        <v>1678</v>
      </c>
      <c r="E161" t="s" s="1">
        <v>333</v>
      </c>
      <c r="F161" t="s" s="1">
        <v>2995</v>
      </c>
      <c r="G161" t="s" s="1">
        <v>1725</v>
      </c>
      <c r="H161" t="n" s="6">
        <v>45986.0</v>
      </c>
      <c r="I161" t="n" s="6">
        <v>45986.0</v>
      </c>
      <c r="J161" t="n" s="8">
        <v>0.6071875</v>
      </c>
      <c r="K161" t="n" s="6">
        <v>45989.0</v>
      </c>
      <c r="L161" t="n" s="8">
        <v>0.6041666666666666</v>
      </c>
      <c r="M161" t="s" s="1">
        <v>2994</v>
      </c>
      <c r="N161" t="s" s="1">
        <v>1531</v>
      </c>
      <c r="O161" t="s" s="1">
        <v>6</v>
      </c>
      <c r="P161" t="s" s="1">
        <v>281</v>
      </c>
      <c r="Q161" t="s" s="1">
        <v>3088</v>
      </c>
      <c r="R161" t="n" s="10">
        <v>612.0</v>
      </c>
      <c r="S161" t="s" s="1">
        <v>3019</v>
      </c>
      <c r="T161" t="n" s="1">
        <v>74200.0</v>
      </c>
      <c r="U161" t="s" s="1">
        <v>2010</v>
      </c>
      <c r="V161" t="s" s="1">
        <v>2201</v>
      </c>
      <c r="W161" t="s" s="1">
        <v>1721</v>
      </c>
      <c r="X161" t="s" s="1">
        <v>2245</v>
      </c>
      <c r="Y161" t="s" s="1"/>
      <c r="Z161" t="n" s="6">
        <v>46022.0</v>
      </c>
      <c r="AA161" t="s" s="1">
        <v>2201</v>
      </c>
      <c r="AB161" t="s" s="1"/>
      <c r="AC161" t="s" s="1">
        <v>2827</v>
      </c>
      <c r="AD161" t="s" s="1">
        <v>2013</v>
      </c>
      <c r="AE161" t="s" s="1"/>
      <c r="AF161" t="s" s="1"/>
      <c r="AG161" t="s" s="1"/>
      <c r="AH161" t="s" s="1"/>
      <c r="AI161" t="s" s="1">
        <v>1804</v>
      </c>
      <c r="AJ161" t="s" s="1"/>
      <c r="AK161" t="s" s="1"/>
      <c r="AL161" t="s" s="1">
        <v>2086</v>
      </c>
      <c r="AM161" t="s" s="1">
        <v>1438</v>
      </c>
      <c r="AN161" t="s" s="1"/>
      <c r="AO161" t="s" s="1">
        <v>1678</v>
      </c>
      <c r="AP161" t="s" s="1">
        <v>238</v>
      </c>
      <c r="AQ161" t="s" s="1"/>
      <c r="AR161" t="s" s="1">
        <v>3042</v>
      </c>
      <c r="AS161" t="s" s="1">
        <v>233</v>
      </c>
      <c r="AT161" t="s" s="1">
        <v>1950</v>
      </c>
      <c r="AU161" t="s" s="1">
        <v>1160</v>
      </c>
      <c r="AV161" t="s" s="1">
        <v>2375</v>
      </c>
      <c r="AW161" t="s" s="1">
        <v>18</v>
      </c>
      <c r="AX161" t="s" s="1">
        <v>233</v>
      </c>
    </row>
    <row r="162" spans="1:50">
      <c r="A162" t="n" s="4">
        <v>158</v>
      </c>
      <c r="B162" t="s" s="1">
        <v>891</v>
      </c>
      <c r="C162" s="2">
        <f>HYPERLINK("https://my.zakupivli.pro/remote/dispatcher/state_purchase_lot_view/1852816")</f>
        <v/>
      </c>
      <c r="D162" t="s" s="1">
        <v>1647</v>
      </c>
      <c r="E162" t="s" s="1">
        <v>333</v>
      </c>
      <c r="F162" t="s" s="1">
        <v>2995</v>
      </c>
      <c r="G162" t="s" s="1">
        <v>1526</v>
      </c>
      <c r="H162" t="n" s="6">
        <v>45986.0</v>
      </c>
      <c r="I162" t="n" s="6">
        <v>45986.0</v>
      </c>
      <c r="J162" t="n" s="8">
        <v>0.605474537037037</v>
      </c>
      <c r="K162" t="n" s="6">
        <v>45994.0</v>
      </c>
      <c r="L162" t="n" s="8">
        <v>0.4166666666666667</v>
      </c>
      <c r="M162" t="n" s="9">
        <v>45995.52222234954</v>
      </c>
      <c r="N162" t="s" s="1">
        <v>1531</v>
      </c>
      <c r="O162" t="s" s="1">
        <v>1468</v>
      </c>
      <c r="P162" t="s" s="1">
        <v>315</v>
      </c>
      <c r="Q162" t="n" s="10">
        <v>29250.0</v>
      </c>
      <c r="R162" t="n" s="10">
        <v>4080.0</v>
      </c>
      <c r="S162" t="s" s="1">
        <v>3019</v>
      </c>
      <c r="T162" t="n" s="1">
        <v>650000.0</v>
      </c>
      <c r="U162" t="n" s="10">
        <v>5850000.0</v>
      </c>
      <c r="V162" t="s" s="1">
        <v>2201</v>
      </c>
      <c r="W162" t="s" s="1">
        <v>1545</v>
      </c>
      <c r="X162" t="s" s="1">
        <v>2329</v>
      </c>
      <c r="Y162" t="s" s="1"/>
      <c r="Z162" t="n" s="6">
        <v>46387.0</v>
      </c>
      <c r="AA162" t="s" s="1"/>
      <c r="AB162" t="s" s="1"/>
      <c r="AC162" t="s" s="1"/>
      <c r="AD162" t="s" s="1"/>
      <c r="AE162" t="s" s="1"/>
      <c r="AF162" t="s" s="1"/>
      <c r="AG162" t="s" s="1"/>
      <c r="AH162" t="s" s="1"/>
      <c r="AI162" t="s" s="1"/>
      <c r="AJ162" t="s" s="1"/>
      <c r="AK162" t="s" s="1"/>
      <c r="AL162" t="s" s="1"/>
      <c r="AM162" t="s" s="1"/>
      <c r="AN162" t="s" s="1"/>
      <c r="AO162" t="s" s="1">
        <v>1648</v>
      </c>
      <c r="AP162" t="s" s="1">
        <v>238</v>
      </c>
      <c r="AQ162" t="s" s="1">
        <v>1096</v>
      </c>
      <c r="AR162" t="s" s="1">
        <v>3065</v>
      </c>
      <c r="AS162" t="s" s="1">
        <v>233</v>
      </c>
      <c r="AT162" t="s" s="1">
        <v>1891</v>
      </c>
      <c r="AU162" t="s" s="1">
        <v>1355</v>
      </c>
      <c r="AV162" t="s" s="1">
        <v>2305</v>
      </c>
      <c r="AW162" t="s" s="1">
        <v>293</v>
      </c>
      <c r="AX162" t="s" s="1">
        <v>233</v>
      </c>
    </row>
    <row r="163" spans="1:50">
      <c r="A163" t="n" s="4">
        <v>159</v>
      </c>
      <c r="B163" t="s" s="1">
        <v>890</v>
      </c>
      <c r="C163" s="2">
        <f>HYPERLINK("https://my.zakupivli.pro/remote/dispatcher/state_purchase_view/63788679")</f>
        <v/>
      </c>
      <c r="D163" t="s" s="1">
        <v>1678</v>
      </c>
      <c r="E163" t="s" s="1">
        <v>333</v>
      </c>
      <c r="F163" t="s" s="1">
        <v>2995</v>
      </c>
      <c r="G163" t="s" s="1">
        <v>1725</v>
      </c>
      <c r="H163" t="n" s="6">
        <v>45986.0</v>
      </c>
      <c r="I163" t="n" s="6">
        <v>45986.0</v>
      </c>
      <c r="J163" t="n" s="8">
        <v>0.6073611111111111</v>
      </c>
      <c r="K163" t="n" s="6">
        <v>45989.0</v>
      </c>
      <c r="L163" t="n" s="8">
        <v>0.041666666666666664</v>
      </c>
      <c r="M163" t="s" s="1">
        <v>2994</v>
      </c>
      <c r="N163" t="s" s="1">
        <v>1531</v>
      </c>
      <c r="O163" t="s" s="1">
        <v>1754</v>
      </c>
      <c r="P163" t="s" s="1">
        <v>480</v>
      </c>
      <c r="Q163" t="s" s="1">
        <v>3088</v>
      </c>
      <c r="R163" t="n" s="10">
        <v>408.0</v>
      </c>
      <c r="S163" t="s" s="1">
        <v>3019</v>
      </c>
      <c r="T163" t="n" s="1">
        <v>15000.0</v>
      </c>
      <c r="U163" t="s" s="1">
        <v>2010</v>
      </c>
      <c r="V163" t="s" s="1">
        <v>2201</v>
      </c>
      <c r="W163" t="s" s="1">
        <v>1377</v>
      </c>
      <c r="X163" t="s" s="1">
        <v>2629</v>
      </c>
      <c r="Y163" t="s" s="1"/>
      <c r="Z163" t="n" s="6">
        <v>46022.0</v>
      </c>
      <c r="AA163" t="s" s="1">
        <v>2201</v>
      </c>
      <c r="AB163" t="s" s="1"/>
      <c r="AC163" t="s" s="1">
        <v>2862</v>
      </c>
      <c r="AD163" t="s" s="1">
        <v>2201</v>
      </c>
      <c r="AE163" t="s" s="1"/>
      <c r="AF163" t="s" s="1"/>
      <c r="AG163" t="s" s="1"/>
      <c r="AH163" t="s" s="1"/>
      <c r="AI163" t="s" s="1">
        <v>1980</v>
      </c>
      <c r="AJ163" t="s" s="1"/>
      <c r="AK163" t="s" s="1"/>
      <c r="AL163" t="s" s="1"/>
      <c r="AM163" t="s" s="1">
        <v>1438</v>
      </c>
      <c r="AN163" t="s" s="1"/>
      <c r="AO163" t="s" s="1">
        <v>1678</v>
      </c>
      <c r="AP163" t="s" s="1">
        <v>238</v>
      </c>
      <c r="AQ163" t="s" s="1"/>
      <c r="AR163" t="s" s="1">
        <v>3032</v>
      </c>
      <c r="AS163" t="s" s="1">
        <v>233</v>
      </c>
      <c r="AT163" t="s" s="1">
        <v>1951</v>
      </c>
      <c r="AU163" t="s" s="1">
        <v>1206</v>
      </c>
      <c r="AV163" t="s" s="1">
        <v>2262</v>
      </c>
      <c r="AW163" t="s" s="1">
        <v>201</v>
      </c>
      <c r="AX163" t="s" s="1">
        <v>233</v>
      </c>
    </row>
    <row r="164" spans="1:50">
      <c r="A164" t="n" s="4">
        <v>160</v>
      </c>
      <c r="B164" t="s" s="1">
        <v>889</v>
      </c>
      <c r="C164" s="2">
        <f>HYPERLINK("https://my.zakupivli.pro/remote/dispatcher/state_purchase_view/63788216")</f>
        <v/>
      </c>
      <c r="D164" t="s" s="1">
        <v>1678</v>
      </c>
      <c r="E164" t="s" s="1">
        <v>333</v>
      </c>
      <c r="F164" t="s" s="1">
        <v>2995</v>
      </c>
      <c r="G164" t="s" s="1">
        <v>1725</v>
      </c>
      <c r="H164" t="n" s="6">
        <v>45986.0</v>
      </c>
      <c r="I164" t="n" s="6">
        <v>45986.0</v>
      </c>
      <c r="J164" t="n" s="8">
        <v>0.6035300925925926</v>
      </c>
      <c r="K164" t="n" s="6">
        <v>45989.0</v>
      </c>
      <c r="L164" t="n" s="8">
        <v>0.0</v>
      </c>
      <c r="M164" t="s" s="1">
        <v>2994</v>
      </c>
      <c r="N164" t="s" s="1">
        <v>1531</v>
      </c>
      <c r="O164" t="s" s="1">
        <v>1781</v>
      </c>
      <c r="P164" t="s" s="1">
        <v>471</v>
      </c>
      <c r="Q164" t="s" s="1">
        <v>3088</v>
      </c>
      <c r="R164" t="n" s="10">
        <v>142.8</v>
      </c>
      <c r="S164" t="s" s="1">
        <v>3019</v>
      </c>
      <c r="T164" t="n" s="1">
        <v>5000.0</v>
      </c>
      <c r="U164" t="s" s="1">
        <v>2010</v>
      </c>
      <c r="V164" t="s" s="1">
        <v>2201</v>
      </c>
      <c r="W164" t="s" s="1">
        <v>1545</v>
      </c>
      <c r="X164" t="s" s="1">
        <v>2722</v>
      </c>
      <c r="Y164" t="s" s="1"/>
      <c r="Z164" t="n" s="6">
        <v>46022.0</v>
      </c>
      <c r="AA164" t="s" s="1">
        <v>2201</v>
      </c>
      <c r="AB164" t="s" s="1"/>
      <c r="AC164" t="s" s="1">
        <v>2927</v>
      </c>
      <c r="AD164" t="s" s="1">
        <v>2013</v>
      </c>
      <c r="AE164" t="s" s="1"/>
      <c r="AF164" t="s" s="1"/>
      <c r="AG164" t="s" s="1"/>
      <c r="AH164" t="s" s="1"/>
      <c r="AI164" t="s" s="1">
        <v>1400</v>
      </c>
      <c r="AJ164" t="s" s="1"/>
      <c r="AK164" t="s" s="1"/>
      <c r="AL164" t="s" s="1"/>
      <c r="AM164" t="s" s="1">
        <v>1438</v>
      </c>
      <c r="AN164" t="s" s="1">
        <v>342</v>
      </c>
      <c r="AO164" t="s" s="1">
        <v>1632</v>
      </c>
      <c r="AP164" t="s" s="1">
        <v>238</v>
      </c>
      <c r="AQ164" t="s" s="1"/>
      <c r="AR164" t="s" s="1">
        <v>3029</v>
      </c>
      <c r="AS164" t="s" s="1">
        <v>233</v>
      </c>
      <c r="AT164" t="s" s="1">
        <v>2041</v>
      </c>
      <c r="AU164" t="s" s="1">
        <v>1364</v>
      </c>
      <c r="AV164" t="s" s="1">
        <v>2316</v>
      </c>
      <c r="AW164" t="s" s="1">
        <v>36</v>
      </c>
      <c r="AX164" t="s" s="1">
        <v>233</v>
      </c>
    </row>
    <row r="165" spans="1:50">
      <c r="A165" t="n" s="4">
        <v>161</v>
      </c>
      <c r="B165" t="s" s="1">
        <v>888</v>
      </c>
      <c r="C165" s="2">
        <f>HYPERLINK("https://my.zakupivli.pro/remote/dispatcher/state_purchase_lot_view/1852808")</f>
        <v/>
      </c>
      <c r="D165" t="s" s="1">
        <v>1632</v>
      </c>
      <c r="E165" t="s" s="1">
        <v>333</v>
      </c>
      <c r="F165" t="s" s="1">
        <v>2995</v>
      </c>
      <c r="G165" t="s" s="1">
        <v>1526</v>
      </c>
      <c r="H165" t="n" s="6">
        <v>45986.0</v>
      </c>
      <c r="I165" t="n" s="6">
        <v>45986.0</v>
      </c>
      <c r="J165" t="n" s="8">
        <v>0.6038078703703704</v>
      </c>
      <c r="K165" t="n" s="6">
        <v>45994.0</v>
      </c>
      <c r="L165" t="n" s="8">
        <v>0.6057986111111111</v>
      </c>
      <c r="M165" t="n" s="9">
        <v>45995.6140083912</v>
      </c>
      <c r="N165" t="s" s="1">
        <v>1531</v>
      </c>
      <c r="O165" t="s" s="1">
        <v>2977</v>
      </c>
      <c r="P165" t="s" s="1">
        <v>434</v>
      </c>
      <c r="Q165" t="n" s="10">
        <v>26100.0</v>
      </c>
      <c r="R165" t="n" s="10">
        <v>4080.0</v>
      </c>
      <c r="S165" t="s" s="1">
        <v>3019</v>
      </c>
      <c r="T165" t="n" s="1">
        <v>600000.0</v>
      </c>
      <c r="U165" t="n" s="10">
        <v>5220000.0</v>
      </c>
      <c r="V165" t="s" s="1">
        <v>2201</v>
      </c>
      <c r="W165" t="s" s="1">
        <v>1961</v>
      </c>
      <c r="X165" t="s" s="1">
        <v>2689</v>
      </c>
      <c r="Y165" t="s" s="1"/>
      <c r="Z165" t="n" s="6">
        <v>46387.0</v>
      </c>
      <c r="AA165" t="s" s="1"/>
      <c r="AB165" t="s" s="1"/>
      <c r="AC165" t="s" s="1"/>
      <c r="AD165" t="s" s="1"/>
      <c r="AE165" t="s" s="1"/>
      <c r="AF165" t="s" s="1"/>
      <c r="AG165" t="s" s="1"/>
      <c r="AH165" t="s" s="1"/>
      <c r="AI165" t="s" s="1"/>
      <c r="AJ165" t="s" s="1"/>
      <c r="AK165" t="s" s="1"/>
      <c r="AL165" t="s" s="1"/>
      <c r="AM165" t="s" s="1"/>
      <c r="AN165" t="s" s="1"/>
      <c r="AO165" t="s" s="1">
        <v>1632</v>
      </c>
      <c r="AP165" t="s" s="1">
        <v>238</v>
      </c>
      <c r="AQ165" t="s" s="1">
        <v>1140</v>
      </c>
      <c r="AR165" t="s" s="1">
        <v>1960</v>
      </c>
      <c r="AS165" t="s" s="1">
        <v>233</v>
      </c>
      <c r="AT165" t="s" s="1">
        <v>1502</v>
      </c>
      <c r="AU165" t="s" s="1">
        <v>1181</v>
      </c>
      <c r="AV165" t="s" s="1">
        <v>2453</v>
      </c>
      <c r="AW165" t="s" s="1">
        <v>71</v>
      </c>
      <c r="AX165" t="n" s="4">
        <v>3</v>
      </c>
    </row>
    <row r="166" spans="1:50">
      <c r="A166" t="n" s="4">
        <v>162</v>
      </c>
      <c r="B166" t="s" s="1">
        <v>887</v>
      </c>
      <c r="C166" s="2">
        <f>HYPERLINK("https://my.zakupivli.pro/remote/dispatcher/state_purchase_view/63788660")</f>
        <v/>
      </c>
      <c r="D166" t="s" s="1">
        <v>1691</v>
      </c>
      <c r="E166" t="s" s="1">
        <v>333</v>
      </c>
      <c r="F166" t="s" s="1">
        <v>2995</v>
      </c>
      <c r="G166" t="s" s="1">
        <v>1725</v>
      </c>
      <c r="H166" t="n" s="6">
        <v>45986.0</v>
      </c>
      <c r="I166" t="n" s="6">
        <v>45986.0</v>
      </c>
      <c r="J166" t="n" s="8">
        <v>0.6041666666666666</v>
      </c>
      <c r="K166" t="n" s="6">
        <v>45989.0</v>
      </c>
      <c r="L166" t="n" s="8">
        <v>0.3333333333333333</v>
      </c>
      <c r="M166" t="s" s="1">
        <v>2994</v>
      </c>
      <c r="N166" t="s" s="1">
        <v>1531</v>
      </c>
      <c r="O166" t="s" s="1">
        <v>1803</v>
      </c>
      <c r="P166" t="s" s="1">
        <v>625</v>
      </c>
      <c r="Q166" t="s" s="1">
        <v>3088</v>
      </c>
      <c r="R166" t="n" s="10">
        <v>408.0</v>
      </c>
      <c r="S166" t="s" s="1">
        <v>3019</v>
      </c>
      <c r="T166" t="n" s="1">
        <v>12500.0</v>
      </c>
      <c r="U166" t="s" s="1">
        <v>2010</v>
      </c>
      <c r="V166" t="s" s="1">
        <v>2201</v>
      </c>
      <c r="W166" t="s" s="1">
        <v>2099</v>
      </c>
      <c r="X166" t="s" s="1">
        <v>2661</v>
      </c>
      <c r="Y166" t="n" s="6">
        <v>46023.0</v>
      </c>
      <c r="Z166" t="n" s="6">
        <v>46387.0</v>
      </c>
      <c r="AA166" t="s" s="1">
        <v>2201</v>
      </c>
      <c r="AB166" t="s" s="1"/>
      <c r="AC166" t="s" s="1"/>
      <c r="AD166" t="s" s="1">
        <v>2201</v>
      </c>
      <c r="AE166" t="s" s="1"/>
      <c r="AF166" t="s" s="1"/>
      <c r="AG166" t="s" s="1"/>
      <c r="AH166" t="s" s="1"/>
      <c r="AI166" t="s" s="1">
        <v>2081</v>
      </c>
      <c r="AJ166" t="s" s="1"/>
      <c r="AK166" t="s" s="1"/>
      <c r="AL166" t="s" s="1">
        <v>1414</v>
      </c>
      <c r="AM166" t="s" s="1">
        <v>1713</v>
      </c>
      <c r="AN166" t="s" s="1"/>
      <c r="AO166" t="s" s="1">
        <v>1693</v>
      </c>
      <c r="AP166" t="s" s="1">
        <v>238</v>
      </c>
      <c r="AQ166" t="s" s="1"/>
      <c r="AR166" t="s" s="1">
        <v>1963</v>
      </c>
      <c r="AS166" t="s" s="1">
        <v>233</v>
      </c>
      <c r="AT166" t="s" s="1">
        <v>1908</v>
      </c>
      <c r="AU166" t="s" s="1">
        <v>626</v>
      </c>
      <c r="AV166" t="s" s="1">
        <v>2502</v>
      </c>
      <c r="AW166" t="s" s="1">
        <v>80</v>
      </c>
      <c r="AX166" t="s" s="1">
        <v>233</v>
      </c>
    </row>
    <row r="167" spans="1:50">
      <c r="A167" t="n" s="4">
        <v>163</v>
      </c>
      <c r="B167" t="s" s="1">
        <v>886</v>
      </c>
      <c r="C167" s="2">
        <f>HYPERLINK("https://my.zakupivli.pro/remote/dispatcher/state_purchase_view/63788120")</f>
        <v/>
      </c>
      <c r="D167" t="s" s="1">
        <v>1691</v>
      </c>
      <c r="E167" t="s" s="1">
        <v>333</v>
      </c>
      <c r="F167" t="s" s="1">
        <v>2995</v>
      </c>
      <c r="G167" t="s" s="1">
        <v>1725</v>
      </c>
      <c r="H167" t="n" s="6">
        <v>45986.0</v>
      </c>
      <c r="I167" t="n" s="6">
        <v>45986.0</v>
      </c>
      <c r="J167" t="n" s="8">
        <v>0.6017824074074074</v>
      </c>
      <c r="K167" t="n" s="6">
        <v>45992.0</v>
      </c>
      <c r="L167" t="n" s="8">
        <v>0.6031828703703703</v>
      </c>
      <c r="M167" t="s" s="1">
        <v>2994</v>
      </c>
      <c r="N167" t="s" s="1">
        <v>1531</v>
      </c>
      <c r="O167" t="s" s="1">
        <v>1840</v>
      </c>
      <c r="P167" t="s" s="1">
        <v>482</v>
      </c>
      <c r="Q167" t="s" s="1">
        <v>3088</v>
      </c>
      <c r="R167" t="n" s="10">
        <v>2040.0</v>
      </c>
      <c r="S167" t="s" s="1">
        <v>3019</v>
      </c>
      <c r="T167" t="n" s="1">
        <v>185000.0</v>
      </c>
      <c r="U167" t="s" s="1">
        <v>2010</v>
      </c>
      <c r="V167" t="s" s="1">
        <v>2201</v>
      </c>
      <c r="W167" t="s" s="1">
        <v>2099</v>
      </c>
      <c r="X167" t="s" s="1">
        <v>2466</v>
      </c>
      <c r="Y167" t="n" s="6">
        <v>46023.0</v>
      </c>
      <c r="Z167" t="n" s="6">
        <v>46387.0</v>
      </c>
      <c r="AA167" t="s" s="1">
        <v>2201</v>
      </c>
      <c r="AB167" t="s" s="1"/>
      <c r="AC167" t="s" s="1"/>
      <c r="AD167" t="s" s="1">
        <v>2201</v>
      </c>
      <c r="AE167" t="s" s="1"/>
      <c r="AF167" t="s" s="1"/>
      <c r="AG167" t="s" s="1"/>
      <c r="AH167" t="s" s="1"/>
      <c r="AI167" t="s" s="1">
        <v>2081</v>
      </c>
      <c r="AJ167" t="s" s="1"/>
      <c r="AK167" t="s" s="1"/>
      <c r="AL167" t="s" s="1">
        <v>1410</v>
      </c>
      <c r="AM167" t="s" s="1">
        <v>1713</v>
      </c>
      <c r="AN167" t="s" s="1"/>
      <c r="AO167" t="s" s="1">
        <v>1693</v>
      </c>
      <c r="AP167" t="s" s="1">
        <v>238</v>
      </c>
      <c r="AQ167" t="s" s="1"/>
      <c r="AR167" t="s" s="1">
        <v>1577</v>
      </c>
      <c r="AS167" t="s" s="1">
        <v>233</v>
      </c>
      <c r="AT167" t="s" s="1">
        <v>2190</v>
      </c>
      <c r="AU167" t="s" s="1">
        <v>1177</v>
      </c>
      <c r="AV167" t="s" s="1">
        <v>2529</v>
      </c>
      <c r="AW167" t="s" s="1">
        <v>76</v>
      </c>
      <c r="AX167" t="s" s="1">
        <v>233</v>
      </c>
    </row>
    <row r="168" spans="1:50">
      <c r="A168" t="n" s="4">
        <v>164</v>
      </c>
      <c r="B168" t="s" s="1">
        <v>885</v>
      </c>
      <c r="C168" s="2">
        <f>HYPERLINK("https://my.zakupivli.pro/remote/dispatcher/state_purchase_lot_view/1852687")</f>
        <v/>
      </c>
      <c r="D168" t="s" s="1">
        <v>1657</v>
      </c>
      <c r="E168" t="s" s="1">
        <v>333</v>
      </c>
      <c r="F168" t="s" s="1">
        <v>2995</v>
      </c>
      <c r="G168" t="s" s="1">
        <v>1526</v>
      </c>
      <c r="H168" t="n" s="6">
        <v>45986.0</v>
      </c>
      <c r="I168" t="n" s="6">
        <v>45986.0</v>
      </c>
      <c r="J168" t="n" s="8">
        <v>0.5990509259259259</v>
      </c>
      <c r="K168" t="n" s="6">
        <v>45994.0</v>
      </c>
      <c r="L168" t="n" s="8">
        <v>0.0</v>
      </c>
      <c r="M168" t="n" s="9">
        <v>45994.64920042824</v>
      </c>
      <c r="N168" t="s" s="1">
        <v>1531</v>
      </c>
      <c r="O168" t="s" s="1">
        <v>1465</v>
      </c>
      <c r="P168" t="s" s="1">
        <v>243</v>
      </c>
      <c r="Q168" t="n" s="10">
        <v>3888.0</v>
      </c>
      <c r="R168" t="n" s="10">
        <v>612.0</v>
      </c>
      <c r="S168" t="s" s="1">
        <v>3019</v>
      </c>
      <c r="T168" t="n" s="1">
        <v>180000.0</v>
      </c>
      <c r="U168" t="n" s="10">
        <v>777600.0</v>
      </c>
      <c r="V168" t="s" s="1">
        <v>2201</v>
      </c>
      <c r="W168" t="s" s="1">
        <v>2970</v>
      </c>
      <c r="X168" t="s" s="1">
        <v>2638</v>
      </c>
      <c r="Y168" t="n" s="6">
        <v>46023.0</v>
      </c>
      <c r="Z168" t="n" s="6">
        <v>46387.0</v>
      </c>
      <c r="AA168" t="s" s="1">
        <v>2201</v>
      </c>
      <c r="AB168" t="s" s="1"/>
      <c r="AC168" t="s" s="1"/>
      <c r="AD168" t="s" s="1">
        <v>2201</v>
      </c>
      <c r="AE168" t="s" s="1"/>
      <c r="AF168" t="s" s="1"/>
      <c r="AG168" t="s" s="1"/>
      <c r="AH168" t="s" s="1"/>
      <c r="AI168" t="s" s="1">
        <v>2081</v>
      </c>
      <c r="AJ168" t="s" s="1"/>
      <c r="AK168" t="s" s="1"/>
      <c r="AL168" t="s" s="1"/>
      <c r="AM168" t="s" s="1">
        <v>2008</v>
      </c>
      <c r="AN168" t="s" s="1"/>
      <c r="AO168" t="s" s="1">
        <v>2</v>
      </c>
      <c r="AP168" t="s" s="1">
        <v>238</v>
      </c>
      <c r="AQ168" t="s" s="1">
        <v>726</v>
      </c>
      <c r="AR168" t="s" s="1">
        <v>3054</v>
      </c>
      <c r="AS168" t="s" s="1">
        <v>233</v>
      </c>
      <c r="AT168" t="s" s="1">
        <v>1910</v>
      </c>
      <c r="AU168" t="s" s="1">
        <v>1099</v>
      </c>
      <c r="AV168" t="s" s="1">
        <v>2587</v>
      </c>
      <c r="AW168" t="s" s="1">
        <v>90</v>
      </c>
      <c r="AX168" t="s" s="1">
        <v>233</v>
      </c>
    </row>
    <row r="169" spans="1:50">
      <c r="A169" t="n" s="4">
        <v>165</v>
      </c>
      <c r="B169" t="s" s="1">
        <v>884</v>
      </c>
      <c r="C169" s="2">
        <f>HYPERLINK("https://my.zakupivli.pro/remote/dispatcher/state_purchase_lot_view/1852791")</f>
        <v/>
      </c>
      <c r="D169" t="s" s="1">
        <v>1632</v>
      </c>
      <c r="E169" t="s" s="1">
        <v>333</v>
      </c>
      <c r="F169" t="s" s="1">
        <v>2995</v>
      </c>
      <c r="G169" t="s" s="1">
        <v>1526</v>
      </c>
      <c r="H169" t="n" s="6">
        <v>45986.0</v>
      </c>
      <c r="I169" t="n" s="6">
        <v>45986.0</v>
      </c>
      <c r="J169" t="n" s="8">
        <v>0.6001851851851852</v>
      </c>
      <c r="K169" t="n" s="6">
        <v>45994.0</v>
      </c>
      <c r="L169" t="n" s="8">
        <v>0.4166666666666667</v>
      </c>
      <c r="M169" t="n" s="9">
        <v>45995.66534940972</v>
      </c>
      <c r="N169" t="s" s="1">
        <v>1531</v>
      </c>
      <c r="O169" t="s" s="1">
        <v>1494</v>
      </c>
      <c r="P169" t="s" s="1">
        <v>459</v>
      </c>
      <c r="Q169" t="n" s="10">
        <v>1214.69</v>
      </c>
      <c r="R169" t="n" s="10">
        <v>612.0</v>
      </c>
      <c r="S169" t="s" s="1">
        <v>3019</v>
      </c>
      <c r="T169" t="n" s="1">
        <v>27924.0</v>
      </c>
      <c r="U169" t="n" s="10">
        <v>242938.8</v>
      </c>
      <c r="V169" t="s" s="1">
        <v>2201</v>
      </c>
      <c r="W169" t="s" s="1">
        <v>1961</v>
      </c>
      <c r="X169" t="s" s="1">
        <v>2733</v>
      </c>
      <c r="Y169" t="n" s="6">
        <v>46023.0</v>
      </c>
      <c r="Z169" t="n" s="6">
        <v>46387.0</v>
      </c>
      <c r="AA169" t="s" s="1"/>
      <c r="AB169" t="s" s="1"/>
      <c r="AC169" t="s" s="1"/>
      <c r="AD169" t="s" s="1"/>
      <c r="AE169" t="s" s="1"/>
      <c r="AF169" t="s" s="1"/>
      <c r="AG169" t="s" s="1"/>
      <c r="AH169" t="s" s="1"/>
      <c r="AI169" t="s" s="1"/>
      <c r="AJ169" t="s" s="1"/>
      <c r="AK169" t="s" s="1"/>
      <c r="AL169" t="s" s="1"/>
      <c r="AM169" t="s" s="1"/>
      <c r="AN169" t="s" s="1"/>
      <c r="AO169" t="s" s="1">
        <v>1632</v>
      </c>
      <c r="AP169" t="s" s="1">
        <v>238</v>
      </c>
      <c r="AQ169" t="s" s="1">
        <v>707</v>
      </c>
      <c r="AR169" t="s" s="1">
        <v>3064</v>
      </c>
      <c r="AS169" t="s" s="1">
        <v>233</v>
      </c>
      <c r="AT169" t="s" s="1">
        <v>2993</v>
      </c>
      <c r="AU169" t="s" s="1">
        <v>1341</v>
      </c>
      <c r="AV169" t="s" s="1">
        <v>2462</v>
      </c>
      <c r="AW169" t="s" s="1">
        <v>156</v>
      </c>
      <c r="AX169" t="n" s="4">
        <v>3</v>
      </c>
    </row>
    <row r="170" spans="1:50">
      <c r="A170" t="n" s="4">
        <v>166</v>
      </c>
      <c r="B170" t="s" s="1">
        <v>883</v>
      </c>
      <c r="C170" s="2">
        <f>HYPERLINK("https://my.zakupivli.pro/remote/dispatcher/state_purchase_view/63787440")</f>
        <v/>
      </c>
      <c r="D170" t="s" s="1">
        <v>1691</v>
      </c>
      <c r="E170" t="s" s="1">
        <v>333</v>
      </c>
      <c r="F170" t="s" s="1">
        <v>2995</v>
      </c>
      <c r="G170" t="s" s="1">
        <v>1725</v>
      </c>
      <c r="H170" t="n" s="6">
        <v>45986.0</v>
      </c>
      <c r="I170" t="n" s="6">
        <v>45986.0</v>
      </c>
      <c r="J170" t="n" s="8">
        <v>0.5961689814814815</v>
      </c>
      <c r="K170" t="n" s="6">
        <v>45989.0</v>
      </c>
      <c r="L170" t="n" s="8">
        <v>0.4166666666666667</v>
      </c>
      <c r="M170" t="s" s="1">
        <v>2994</v>
      </c>
      <c r="N170" t="s" s="1">
        <v>1531</v>
      </c>
      <c r="O170" t="s" s="1">
        <v>1558</v>
      </c>
      <c r="P170" t="s" s="1">
        <v>359</v>
      </c>
      <c r="Q170" t="s" s="1">
        <v>3088</v>
      </c>
      <c r="R170" t="n" s="10">
        <v>4080.0</v>
      </c>
      <c r="S170" t="s" s="1">
        <v>3019</v>
      </c>
      <c r="T170" t="n" s="1">
        <v>5000000.0</v>
      </c>
      <c r="U170" t="s" s="1">
        <v>2010</v>
      </c>
      <c r="V170" t="s" s="1">
        <v>2201</v>
      </c>
      <c r="W170" t="s" s="1">
        <v>2970</v>
      </c>
      <c r="X170" t="s" s="1">
        <v>2588</v>
      </c>
      <c r="Y170" t="s" s="1"/>
      <c r="Z170" t="n" s="6">
        <v>46387.0</v>
      </c>
      <c r="AA170" t="s" s="1">
        <v>2201</v>
      </c>
      <c r="AB170" t="s" s="1"/>
      <c r="AC170" t="s" s="1">
        <v>2857</v>
      </c>
      <c r="AD170" t="s" s="1">
        <v>2201</v>
      </c>
      <c r="AE170" t="s" s="1"/>
      <c r="AF170" t="s" s="1"/>
      <c r="AG170" t="s" s="1"/>
      <c r="AH170" t="s" s="1"/>
      <c r="AI170" t="s" s="1">
        <v>1980</v>
      </c>
      <c r="AJ170" t="s" s="1"/>
      <c r="AK170" t="s" s="1"/>
      <c r="AL170" t="s" s="1">
        <v>2079</v>
      </c>
      <c r="AM170" t="s" s="1">
        <v>1713</v>
      </c>
      <c r="AN170" t="s" s="1"/>
      <c r="AO170" t="s" s="1">
        <v>1662</v>
      </c>
      <c r="AP170" t="s" s="1">
        <v>238</v>
      </c>
      <c r="AQ170" t="s" s="1"/>
      <c r="AR170" t="s" s="1">
        <v>2969</v>
      </c>
      <c r="AS170" t="s" s="1">
        <v>233</v>
      </c>
      <c r="AT170" t="s" s="1">
        <v>1940</v>
      </c>
      <c r="AU170" t="s" s="1">
        <v>729</v>
      </c>
      <c r="AV170" t="s" s="1">
        <v>2580</v>
      </c>
      <c r="AW170" t="s" s="1">
        <v>535</v>
      </c>
      <c r="AX170" t="s" s="1">
        <v>233</v>
      </c>
    </row>
    <row r="171" spans="1:50">
      <c r="A171" t="n" s="4">
        <v>167</v>
      </c>
      <c r="B171" t="s" s="1">
        <v>882</v>
      </c>
      <c r="C171" s="2">
        <f>HYPERLINK("https://my.zakupivli.pro/remote/dispatcher/state_purchase_view/63787428")</f>
        <v/>
      </c>
      <c r="D171" t="s" s="1">
        <v>1691</v>
      </c>
      <c r="E171" t="s" s="1">
        <v>333</v>
      </c>
      <c r="F171" t="s" s="1">
        <v>2995</v>
      </c>
      <c r="G171" t="s" s="1">
        <v>1725</v>
      </c>
      <c r="H171" t="n" s="6">
        <v>45986.0</v>
      </c>
      <c r="I171" t="n" s="6">
        <v>45986.0</v>
      </c>
      <c r="J171" t="n" s="8">
        <v>0.5962731481481481</v>
      </c>
      <c r="K171" t="n" s="6">
        <v>45989.0</v>
      </c>
      <c r="L171" t="n" s="8">
        <v>0.0</v>
      </c>
      <c r="M171" t="s" s="1">
        <v>2994</v>
      </c>
      <c r="N171" t="s" s="1">
        <v>1531</v>
      </c>
      <c r="O171" t="s" s="1">
        <v>1792</v>
      </c>
      <c r="P171" t="s" s="1">
        <v>656</v>
      </c>
      <c r="Q171" t="s" s="1">
        <v>3088</v>
      </c>
      <c r="R171" t="n" s="10">
        <v>408.0</v>
      </c>
      <c r="S171" t="s" s="1">
        <v>3019</v>
      </c>
      <c r="T171" t="n" s="1">
        <v>11500.0</v>
      </c>
      <c r="U171" t="s" s="1">
        <v>2010</v>
      </c>
      <c r="V171" t="s" s="1">
        <v>2201</v>
      </c>
      <c r="W171" t="s" s="1">
        <v>2141</v>
      </c>
      <c r="X171" t="s" s="1">
        <v>2701</v>
      </c>
      <c r="Y171" t="s" s="1"/>
      <c r="Z171" t="n" s="6">
        <v>46022.0</v>
      </c>
      <c r="AA171" t="s" s="1"/>
      <c r="AB171" t="s" s="1"/>
      <c r="AC171" t="s" s="1"/>
      <c r="AD171" t="s" s="1"/>
      <c r="AE171" t="s" s="1"/>
      <c r="AF171" t="s" s="1"/>
      <c r="AG171" t="s" s="1"/>
      <c r="AH171" t="s" s="1"/>
      <c r="AI171" t="s" s="1"/>
      <c r="AJ171" t="s" s="1"/>
      <c r="AK171" t="s" s="1"/>
      <c r="AL171" t="s" s="1"/>
      <c r="AM171" t="s" s="1"/>
      <c r="AN171" t="s" s="1"/>
      <c r="AO171" t="s" s="1">
        <v>1632</v>
      </c>
      <c r="AP171" t="s" s="1">
        <v>238</v>
      </c>
      <c r="AQ171" t="s" s="1"/>
      <c r="AR171" t="s" s="1">
        <v>2142</v>
      </c>
      <c r="AS171" t="s" s="1">
        <v>233</v>
      </c>
      <c r="AT171" t="s" s="1">
        <v>2151</v>
      </c>
      <c r="AU171" t="s" s="1">
        <v>1082</v>
      </c>
      <c r="AV171" t="s" s="1">
        <v>2539</v>
      </c>
      <c r="AW171" t="s" s="1">
        <v>558</v>
      </c>
      <c r="AX171" t="s" s="1">
        <v>233</v>
      </c>
    </row>
    <row r="172" spans="1:50">
      <c r="A172" t="n" s="4">
        <v>168</v>
      </c>
      <c r="B172" t="s" s="1">
        <v>881</v>
      </c>
      <c r="C172" s="2">
        <f>HYPERLINK("https://my.zakupivli.pro/remote/dispatcher/state_purchase_lot_view/1852754")</f>
        <v/>
      </c>
      <c r="D172" t="s" s="1">
        <v>1632</v>
      </c>
      <c r="E172" t="s" s="1">
        <v>333</v>
      </c>
      <c r="F172" t="s" s="1">
        <v>2995</v>
      </c>
      <c r="G172" t="s" s="1">
        <v>1526</v>
      </c>
      <c r="H172" t="n" s="6">
        <v>45986.0</v>
      </c>
      <c r="I172" t="n" s="6">
        <v>45986.0</v>
      </c>
      <c r="J172" t="n" s="8">
        <v>0.5952777777777778</v>
      </c>
      <c r="K172" t="n" s="6">
        <v>45995.0</v>
      </c>
      <c r="L172" t="n" s="8">
        <v>0.0</v>
      </c>
      <c r="M172" t="n" s="9">
        <v>45995.46573509259</v>
      </c>
      <c r="N172" t="s" s="1">
        <v>1531</v>
      </c>
      <c r="O172" t="s" s="1">
        <v>2791</v>
      </c>
      <c r="P172" t="s" s="1">
        <v>399</v>
      </c>
      <c r="Q172" t="n" s="10">
        <v>11037.5</v>
      </c>
      <c r="R172" t="n" s="10">
        <v>2040.0</v>
      </c>
      <c r="S172" t="s" s="1">
        <v>3019</v>
      </c>
      <c r="T172" t="n" s="1">
        <v>250000.0</v>
      </c>
      <c r="U172" t="n" s="10">
        <v>2207500.0</v>
      </c>
      <c r="V172" t="s" s="1">
        <v>2201</v>
      </c>
      <c r="W172" t="s" s="1">
        <v>1961</v>
      </c>
      <c r="X172" t="s" s="1">
        <v>2736</v>
      </c>
      <c r="Y172" t="n" s="6">
        <v>46023.0</v>
      </c>
      <c r="Z172" t="n" s="6">
        <v>46203.0</v>
      </c>
      <c r="AA172" t="s" s="1"/>
      <c r="AB172" t="s" s="1"/>
      <c r="AC172" t="s" s="1"/>
      <c r="AD172" t="s" s="1"/>
      <c r="AE172" t="s" s="1"/>
      <c r="AF172" t="s" s="1"/>
      <c r="AG172" t="s" s="1"/>
      <c r="AH172" t="s" s="1"/>
      <c r="AI172" t="s" s="1"/>
      <c r="AJ172" t="s" s="1"/>
      <c r="AK172" t="s" s="1"/>
      <c r="AL172" t="s" s="1"/>
      <c r="AM172" t="s" s="1"/>
      <c r="AN172" t="s" s="1"/>
      <c r="AO172" t="s" s="1">
        <v>1632</v>
      </c>
      <c r="AP172" t="s" s="1">
        <v>238</v>
      </c>
      <c r="AQ172" t="s" s="1">
        <v>637</v>
      </c>
      <c r="AR172" t="s" s="1">
        <v>3064</v>
      </c>
      <c r="AS172" t="s" s="1">
        <v>233</v>
      </c>
      <c r="AT172" t="s" s="1">
        <v>1941</v>
      </c>
      <c r="AU172" t="s" s="1">
        <v>1149</v>
      </c>
      <c r="AV172" t="s" s="1">
        <v>2463</v>
      </c>
      <c r="AW172" t="s" s="1">
        <v>96</v>
      </c>
      <c r="AX172" t="s" s="1">
        <v>233</v>
      </c>
    </row>
    <row r="173" spans="1:50">
      <c r="A173" t="n" s="4">
        <v>169</v>
      </c>
      <c r="B173" t="s" s="1">
        <v>880</v>
      </c>
      <c r="C173" s="2">
        <f>HYPERLINK("https://my.zakupivli.pro/remote/dispatcher/state_purchase_lot_view/1852740")</f>
        <v/>
      </c>
      <c r="D173" t="s" s="1">
        <v>1632</v>
      </c>
      <c r="E173" t="s" s="1">
        <v>333</v>
      </c>
      <c r="F173" t="s" s="1">
        <v>2995</v>
      </c>
      <c r="G173" t="s" s="1">
        <v>1526</v>
      </c>
      <c r="H173" t="n" s="6">
        <v>45986.0</v>
      </c>
      <c r="I173" t="n" s="6">
        <v>45986.0</v>
      </c>
      <c r="J173" t="n" s="8">
        <v>0.5925694444444445</v>
      </c>
      <c r="K173" t="n" s="6">
        <v>45994.0</v>
      </c>
      <c r="L173" t="n" s="8">
        <v>0.0</v>
      </c>
      <c r="M173" t="n" s="9">
        <v>45994.50521027778</v>
      </c>
      <c r="N173" t="s" s="1">
        <v>1531</v>
      </c>
      <c r="O173" t="s" s="1">
        <v>1747</v>
      </c>
      <c r="P173" t="s" s="1">
        <v>679</v>
      </c>
      <c r="Q173" t="n" s="10">
        <v>5271.53</v>
      </c>
      <c r="R173" t="n" s="10">
        <v>612.0</v>
      </c>
      <c r="S173" t="s" s="1">
        <v>3019</v>
      </c>
      <c r="T173" t="n" s="1">
        <v>56380.0</v>
      </c>
      <c r="U173" t="n" s="10">
        <v>527153.0</v>
      </c>
      <c r="V173" t="s" s="1">
        <v>2201</v>
      </c>
      <c r="W173" t="s" s="1">
        <v>2021</v>
      </c>
      <c r="X173" t="s" s="1">
        <v>2300</v>
      </c>
      <c r="Y173" t="s" s="1"/>
      <c r="Z173" t="n" s="6">
        <v>46022.0</v>
      </c>
      <c r="AA173" t="s" s="1"/>
      <c r="AB173" t="s" s="1"/>
      <c r="AC173" t="s" s="1"/>
      <c r="AD173" t="s" s="1"/>
      <c r="AE173" t="s" s="1"/>
      <c r="AF173" t="s" s="1"/>
      <c r="AG173" t="s" s="1"/>
      <c r="AH173" t="s" s="1"/>
      <c r="AI173" t="s" s="1"/>
      <c r="AJ173" t="s" s="1"/>
      <c r="AK173" t="s" s="1"/>
      <c r="AL173" t="s" s="1"/>
      <c r="AM173" t="s" s="1"/>
      <c r="AN173" t="s" s="1"/>
      <c r="AO173" t="s" s="1">
        <v>1706</v>
      </c>
      <c r="AP173" t="s" s="1">
        <v>238</v>
      </c>
      <c r="AQ173" t="s" s="1">
        <v>491</v>
      </c>
      <c r="AR173" t="s" s="1">
        <v>3025</v>
      </c>
      <c r="AS173" t="s" s="1">
        <v>233</v>
      </c>
      <c r="AT173" t="s" s="1">
        <v>2127</v>
      </c>
      <c r="AU173" t="s" s="1">
        <v>1360</v>
      </c>
      <c r="AV173" t="s" s="1">
        <v>2479</v>
      </c>
      <c r="AW173" t="s" s="1">
        <v>310</v>
      </c>
      <c r="AX173" t="s" s="1">
        <v>233</v>
      </c>
    </row>
    <row r="174" spans="1:50">
      <c r="A174" t="n" s="4">
        <v>170</v>
      </c>
      <c r="B174" t="s" s="1">
        <v>879</v>
      </c>
      <c r="C174" s="2">
        <f>HYPERLINK("https://my.zakupivli.pro/remote/dispatcher/state_purchase_view/63786972")</f>
        <v/>
      </c>
      <c r="D174" t="s" s="1">
        <v>1632</v>
      </c>
      <c r="E174" t="s" s="1">
        <v>333</v>
      </c>
      <c r="F174" t="s" s="1">
        <v>2995</v>
      </c>
      <c r="G174" t="s" s="1">
        <v>1725</v>
      </c>
      <c r="H174" t="n" s="6">
        <v>45986.0</v>
      </c>
      <c r="I174" t="n" s="6">
        <v>45986.0</v>
      </c>
      <c r="J174" t="n" s="8">
        <v>0.6604976851851851</v>
      </c>
      <c r="K174" t="n" s="6">
        <v>45989.0</v>
      </c>
      <c r="L174" t="n" s="8">
        <v>0.0</v>
      </c>
      <c r="M174" t="s" s="1">
        <v>2994</v>
      </c>
      <c r="N174" t="s" s="1">
        <v>1531</v>
      </c>
      <c r="O174" t="s" s="1">
        <v>1877</v>
      </c>
      <c r="P174" t="s" s="1">
        <v>454</v>
      </c>
      <c r="Q174" t="s" s="1">
        <v>3088</v>
      </c>
      <c r="R174" t="n" s="10">
        <v>408.0</v>
      </c>
      <c r="S174" t="s" s="1">
        <v>3019</v>
      </c>
      <c r="T174" t="n" s="1">
        <v>7341.0</v>
      </c>
      <c r="U174" t="s" s="1">
        <v>2010</v>
      </c>
      <c r="V174" t="s" s="1">
        <v>2201</v>
      </c>
      <c r="W174" t="s" s="1">
        <v>2099</v>
      </c>
      <c r="X174" t="s" s="1">
        <v>2693</v>
      </c>
      <c r="Y174" t="s" s="1"/>
      <c r="Z174" t="n" s="6">
        <v>46022.0</v>
      </c>
      <c r="AA174" t="s" s="1">
        <v>2013</v>
      </c>
      <c r="AB174" t="s" s="1">
        <v>606</v>
      </c>
      <c r="AC174" t="s" s="1">
        <v>2901</v>
      </c>
      <c r="AD174" t="s" s="1">
        <v>2201</v>
      </c>
      <c r="AE174" t="s" s="1"/>
      <c r="AF174" t="s" s="1"/>
      <c r="AG174" t="s" s="1"/>
      <c r="AH174" t="s" s="1"/>
      <c r="AI174" t="s" s="1">
        <v>1980</v>
      </c>
      <c r="AJ174" t="s" s="1"/>
      <c r="AK174" t="s" s="1"/>
      <c r="AL174" t="s" s="1">
        <v>1410</v>
      </c>
      <c r="AM174" t="s" s="1">
        <v>2008</v>
      </c>
      <c r="AN174" t="s" s="1"/>
      <c r="AO174" t="s" s="1">
        <v>1632</v>
      </c>
      <c r="AP174" t="s" s="1">
        <v>238</v>
      </c>
      <c r="AQ174" t="s" s="1"/>
      <c r="AR174" t="s" s="1">
        <v>3037</v>
      </c>
      <c r="AS174" t="s" s="1">
        <v>233</v>
      </c>
      <c r="AT174" t="s" s="1">
        <v>2159</v>
      </c>
      <c r="AU174" t="s" s="1">
        <v>1188</v>
      </c>
      <c r="AV174" t="s" s="1">
        <v>2507</v>
      </c>
      <c r="AW174" t="s" s="1">
        <v>171</v>
      </c>
      <c r="AX174" t="s" s="1">
        <v>233</v>
      </c>
    </row>
    <row r="175" spans="1:50">
      <c r="A175" t="n" s="4">
        <v>171</v>
      </c>
      <c r="B175" t="s" s="1">
        <v>878</v>
      </c>
      <c r="C175" s="2">
        <f>HYPERLINK("https://my.zakupivli.pro/remote/dispatcher/state_purchase_view/63786883")</f>
        <v/>
      </c>
      <c r="D175" t="s" s="1">
        <v>1632</v>
      </c>
      <c r="E175" t="s" s="1">
        <v>333</v>
      </c>
      <c r="F175" t="s" s="1">
        <v>2995</v>
      </c>
      <c r="G175" t="s" s="1">
        <v>1725</v>
      </c>
      <c r="H175" t="n" s="6">
        <v>45986.0</v>
      </c>
      <c r="I175" t="n" s="6">
        <v>45986.0</v>
      </c>
      <c r="J175" t="n" s="8">
        <v>0.6569328703703704</v>
      </c>
      <c r="K175" t="n" s="6">
        <v>45989.0</v>
      </c>
      <c r="L175" t="n" s="8">
        <v>0.0</v>
      </c>
      <c r="M175" t="s" s="1">
        <v>2994</v>
      </c>
      <c r="N175" t="s" s="1">
        <v>1531</v>
      </c>
      <c r="O175" t="s" s="1">
        <v>1872</v>
      </c>
      <c r="P175" t="s" s="1">
        <v>455</v>
      </c>
      <c r="Q175" t="s" s="1">
        <v>3088</v>
      </c>
      <c r="R175" t="n" s="10">
        <v>142.8</v>
      </c>
      <c r="S175" t="s" s="1">
        <v>3019</v>
      </c>
      <c r="T175" t="n" s="1">
        <v>2399.0</v>
      </c>
      <c r="U175" t="s" s="1">
        <v>2010</v>
      </c>
      <c r="V175" t="s" s="1">
        <v>2201</v>
      </c>
      <c r="W175" t="s" s="1">
        <v>2099</v>
      </c>
      <c r="X175" t="s" s="1">
        <v>2685</v>
      </c>
      <c r="Y175" t="s" s="1"/>
      <c r="Z175" t="n" s="6">
        <v>46022.0</v>
      </c>
      <c r="AA175" t="s" s="1">
        <v>2013</v>
      </c>
      <c r="AB175" t="s" s="1">
        <v>607</v>
      </c>
      <c r="AC175" t="s" s="1">
        <v>2901</v>
      </c>
      <c r="AD175" t="s" s="1">
        <v>2201</v>
      </c>
      <c r="AE175" t="s" s="1"/>
      <c r="AF175" t="s" s="1"/>
      <c r="AG175" t="s" s="1"/>
      <c r="AH175" t="s" s="1"/>
      <c r="AI175" t="s" s="1">
        <v>1980</v>
      </c>
      <c r="AJ175" t="s" s="1"/>
      <c r="AK175" t="s" s="1"/>
      <c r="AL175" t="s" s="1">
        <v>1410</v>
      </c>
      <c r="AM175" t="s" s="1">
        <v>2008</v>
      </c>
      <c r="AN175" t="s" s="1"/>
      <c r="AO175" t="s" s="1">
        <v>1632</v>
      </c>
      <c r="AP175" t="s" s="1">
        <v>238</v>
      </c>
      <c r="AQ175" t="s" s="1"/>
      <c r="AR175" t="s" s="1">
        <v>3037</v>
      </c>
      <c r="AS175" t="s" s="1">
        <v>233</v>
      </c>
      <c r="AT175" t="s" s="1">
        <v>1994</v>
      </c>
      <c r="AU175" t="s" s="1">
        <v>1187</v>
      </c>
      <c r="AV175" t="s" s="1">
        <v>2514</v>
      </c>
      <c r="AW175" t="s" s="1">
        <v>210</v>
      </c>
      <c r="AX175" t="s" s="1">
        <v>233</v>
      </c>
    </row>
    <row r="176" spans="1:50">
      <c r="A176" t="n" s="4">
        <v>172</v>
      </c>
      <c r="B176" t="s" s="1">
        <v>877</v>
      </c>
      <c r="C176" s="2">
        <f>HYPERLINK("https://my.zakupivli.pro/remote/dispatcher/state_purchase_lot_view/1852725")</f>
        <v/>
      </c>
      <c r="D176" t="s" s="1">
        <v>1632</v>
      </c>
      <c r="E176" t="s" s="1">
        <v>333</v>
      </c>
      <c r="F176" t="s" s="1">
        <v>2995</v>
      </c>
      <c r="G176" t="s" s="1">
        <v>1526</v>
      </c>
      <c r="H176" t="n" s="6">
        <v>45986.0</v>
      </c>
      <c r="I176" t="n" s="6">
        <v>45986.0</v>
      </c>
      <c r="J176" t="n" s="8">
        <v>0.5897222222222223</v>
      </c>
      <c r="K176" t="n" s="6">
        <v>45994.0</v>
      </c>
      <c r="L176" t="n" s="8">
        <v>0.0</v>
      </c>
      <c r="M176" t="n" s="9">
        <v>45994.626998217595</v>
      </c>
      <c r="N176" t="s" s="1">
        <v>1531</v>
      </c>
      <c r="O176" t="s" s="1">
        <v>1431</v>
      </c>
      <c r="P176" t="s" s="1">
        <v>305</v>
      </c>
      <c r="Q176" t="n" s="10">
        <v>1710.0</v>
      </c>
      <c r="R176" t="n" s="10">
        <v>408.0</v>
      </c>
      <c r="S176" t="s" s="1">
        <v>3019</v>
      </c>
      <c r="T176" t="n" s="1">
        <v>18000.0</v>
      </c>
      <c r="U176" t="n" s="10">
        <v>171000.0</v>
      </c>
      <c r="V176" t="s" s="1">
        <v>2201</v>
      </c>
      <c r="W176" t="s" s="1">
        <v>2192</v>
      </c>
      <c r="X176" t="s" s="1">
        <v>2300</v>
      </c>
      <c r="Y176" t="n" s="6">
        <v>46023.0</v>
      </c>
      <c r="Z176" t="n" s="6">
        <v>46387.0</v>
      </c>
      <c r="AA176" t="s" s="1">
        <v>2201</v>
      </c>
      <c r="AB176" t="s" s="1">
        <v>1510</v>
      </c>
      <c r="AC176" t="s" s="1">
        <v>2930</v>
      </c>
      <c r="AD176" t="s" s="1">
        <v>2201</v>
      </c>
      <c r="AE176" t="s" s="1"/>
      <c r="AF176" t="s" s="1"/>
      <c r="AG176" t="s" s="1">
        <v>389</v>
      </c>
      <c r="AH176" t="s" s="1"/>
      <c r="AI176" t="s" s="1">
        <v>1400</v>
      </c>
      <c r="AJ176" t="s" s="1"/>
      <c r="AK176" t="s" s="1"/>
      <c r="AL176" t="s" s="1"/>
      <c r="AM176" t="s" s="1">
        <v>2008</v>
      </c>
      <c r="AN176" t="s" s="1">
        <v>3140</v>
      </c>
      <c r="AO176" t="s" s="1">
        <v>1632</v>
      </c>
      <c r="AP176" t="s" s="1">
        <v>238</v>
      </c>
      <c r="AQ176" t="s" s="1">
        <v>703</v>
      </c>
      <c r="AR176" t="s" s="1">
        <v>3093</v>
      </c>
      <c r="AS176" t="s" s="1">
        <v>233</v>
      </c>
      <c r="AT176" t="s" s="1">
        <v>2050</v>
      </c>
      <c r="AU176" t="s" s="1">
        <v>1258</v>
      </c>
      <c r="AV176" t="s" s="1">
        <v>2548</v>
      </c>
      <c r="AW176" t="s" s="1">
        <v>99</v>
      </c>
      <c r="AX176" t="s" s="1">
        <v>233</v>
      </c>
    </row>
    <row r="177" spans="1:50">
      <c r="A177" t="n" s="4">
        <v>173</v>
      </c>
      <c r="B177" t="s" s="1">
        <v>876</v>
      </c>
      <c r="C177" s="2">
        <f>HYPERLINK("https://my.zakupivli.pro/remote/dispatcher/state_purchase_view/63786609")</f>
        <v/>
      </c>
      <c r="D177" t="s" s="1">
        <v>1632</v>
      </c>
      <c r="E177" t="s" s="1">
        <v>333</v>
      </c>
      <c r="F177" t="s" s="1">
        <v>2995</v>
      </c>
      <c r="G177" t="s" s="1">
        <v>1725</v>
      </c>
      <c r="H177" t="n" s="6">
        <v>45986.0</v>
      </c>
      <c r="I177" t="n" s="6">
        <v>45986.0</v>
      </c>
      <c r="J177" t="n" s="8">
        <v>0.652974537037037</v>
      </c>
      <c r="K177" t="n" s="6">
        <v>45989.0</v>
      </c>
      <c r="L177" t="n" s="8">
        <v>0.0</v>
      </c>
      <c r="M177" t="s" s="1">
        <v>2994</v>
      </c>
      <c r="N177" t="s" s="1">
        <v>1531</v>
      </c>
      <c r="O177" t="s" s="1">
        <v>1876</v>
      </c>
      <c r="P177" t="s" s="1">
        <v>445</v>
      </c>
      <c r="Q177" t="s" s="1">
        <v>3088</v>
      </c>
      <c r="R177" t="n" s="10">
        <v>408.0</v>
      </c>
      <c r="S177" t="s" s="1">
        <v>3019</v>
      </c>
      <c r="T177" t="n" s="1">
        <v>6062.0</v>
      </c>
      <c r="U177" t="s" s="1">
        <v>2010</v>
      </c>
      <c r="V177" t="s" s="1">
        <v>2201</v>
      </c>
      <c r="W177" t="s" s="1">
        <v>2099</v>
      </c>
      <c r="X177" t="s" s="1">
        <v>2704</v>
      </c>
      <c r="Y177" t="s" s="1"/>
      <c r="Z177" t="n" s="6">
        <v>46022.0</v>
      </c>
      <c r="AA177" t="s" s="1">
        <v>2013</v>
      </c>
      <c r="AB177" t="s" s="1">
        <v>609</v>
      </c>
      <c r="AC177" t="s" s="1">
        <v>2901</v>
      </c>
      <c r="AD177" t="s" s="1">
        <v>2201</v>
      </c>
      <c r="AE177" t="s" s="1"/>
      <c r="AF177" t="s" s="1"/>
      <c r="AG177" t="s" s="1"/>
      <c r="AH177" t="s" s="1"/>
      <c r="AI177" t="s" s="1">
        <v>1980</v>
      </c>
      <c r="AJ177" t="s" s="1"/>
      <c r="AK177" t="s" s="1"/>
      <c r="AL177" t="s" s="1">
        <v>1410</v>
      </c>
      <c r="AM177" t="s" s="1">
        <v>2008</v>
      </c>
      <c r="AN177" t="s" s="1"/>
      <c r="AO177" t="s" s="1">
        <v>1632</v>
      </c>
      <c r="AP177" t="s" s="1">
        <v>238</v>
      </c>
      <c r="AQ177" t="s" s="1"/>
      <c r="AR177" t="s" s="1">
        <v>3037</v>
      </c>
      <c r="AS177" t="s" s="1">
        <v>233</v>
      </c>
      <c r="AT177" t="s" s="1">
        <v>1541</v>
      </c>
      <c r="AU177" t="s" s="1">
        <v>1186</v>
      </c>
      <c r="AV177" t="s" s="1">
        <v>2512</v>
      </c>
      <c r="AW177" t="s" s="1">
        <v>214</v>
      </c>
      <c r="AX177" t="s" s="1">
        <v>233</v>
      </c>
    </row>
    <row r="178" spans="1:50">
      <c r="A178" t="n" s="4">
        <v>174</v>
      </c>
      <c r="B178" t="s" s="1">
        <v>875</v>
      </c>
      <c r="C178" s="2">
        <f>HYPERLINK("https://my.zakupivli.pro/remote/dispatcher/state_purchase_view/63786514")</f>
        <v/>
      </c>
      <c r="D178" t="s" s="1">
        <v>1632</v>
      </c>
      <c r="E178" t="s" s="1">
        <v>333</v>
      </c>
      <c r="F178" t="s" s="1">
        <v>2995</v>
      </c>
      <c r="G178" t="s" s="1">
        <v>1725</v>
      </c>
      <c r="H178" t="n" s="6">
        <v>45986.0</v>
      </c>
      <c r="I178" t="n" s="6">
        <v>45986.0</v>
      </c>
      <c r="J178" t="n" s="8">
        <v>0.6477083333333333</v>
      </c>
      <c r="K178" t="n" s="6">
        <v>45989.0</v>
      </c>
      <c r="L178" t="n" s="8">
        <v>0.0</v>
      </c>
      <c r="M178" t="s" s="1">
        <v>2994</v>
      </c>
      <c r="N178" t="s" s="1">
        <v>1531</v>
      </c>
      <c r="O178" t="s" s="1">
        <v>1882</v>
      </c>
      <c r="P178" t="s" s="1">
        <v>446</v>
      </c>
      <c r="Q178" t="s" s="1">
        <v>3088</v>
      </c>
      <c r="R178" t="n" s="10">
        <v>142.8</v>
      </c>
      <c r="S178" t="s" s="1">
        <v>3019</v>
      </c>
      <c r="T178" t="n" s="1">
        <v>2427.0</v>
      </c>
      <c r="U178" t="s" s="1">
        <v>2010</v>
      </c>
      <c r="V178" t="s" s="1">
        <v>2201</v>
      </c>
      <c r="W178" t="s" s="1">
        <v>2099</v>
      </c>
      <c r="X178" t="s" s="1">
        <v>2775</v>
      </c>
      <c r="Y178" t="s" s="1"/>
      <c r="Z178" t="n" s="6">
        <v>46022.0</v>
      </c>
      <c r="AA178" t="s" s="1">
        <v>2013</v>
      </c>
      <c r="AB178" t="s" s="1">
        <v>609</v>
      </c>
      <c r="AC178" t="s" s="1">
        <v>2901</v>
      </c>
      <c r="AD178" t="s" s="1">
        <v>2201</v>
      </c>
      <c r="AE178" t="s" s="1"/>
      <c r="AF178" t="s" s="1"/>
      <c r="AG178" t="s" s="1"/>
      <c r="AH178" t="s" s="1"/>
      <c r="AI178" t="s" s="1">
        <v>1980</v>
      </c>
      <c r="AJ178" t="s" s="1"/>
      <c r="AK178" t="s" s="1"/>
      <c r="AL178" t="s" s="1">
        <v>1410</v>
      </c>
      <c r="AM178" t="s" s="1">
        <v>2008</v>
      </c>
      <c r="AN178" t="s" s="1"/>
      <c r="AO178" t="s" s="1">
        <v>1632</v>
      </c>
      <c r="AP178" t="s" s="1">
        <v>238</v>
      </c>
      <c r="AQ178" t="s" s="1"/>
      <c r="AR178" t="s" s="1">
        <v>3037</v>
      </c>
      <c r="AS178" t="s" s="1">
        <v>233</v>
      </c>
      <c r="AT178" t="s" s="1">
        <v>2047</v>
      </c>
      <c r="AU178" t="s" s="1">
        <v>1097</v>
      </c>
      <c r="AV178" t="s" s="1">
        <v>2515</v>
      </c>
      <c r="AW178" t="s" s="1">
        <v>129</v>
      </c>
      <c r="AX178" t="s" s="1">
        <v>233</v>
      </c>
    </row>
    <row r="179" spans="1:50">
      <c r="A179" t="n" s="4">
        <v>175</v>
      </c>
      <c r="B179" t="s" s="1">
        <v>874</v>
      </c>
      <c r="C179" s="2">
        <f>HYPERLINK("https://my.zakupivli.pro/remote/dispatcher/state_purchase_lot_view/1852699")</f>
        <v/>
      </c>
      <c r="D179" t="s" s="1">
        <v>3001</v>
      </c>
      <c r="E179" t="s" s="1">
        <v>333</v>
      </c>
      <c r="F179" t="s" s="1">
        <v>2995</v>
      </c>
      <c r="G179" t="s" s="1">
        <v>1526</v>
      </c>
      <c r="H179" t="n" s="6">
        <v>45986.0</v>
      </c>
      <c r="I179" t="n" s="6">
        <v>45986.0</v>
      </c>
      <c r="J179" t="n" s="8">
        <v>0.5874768518518518</v>
      </c>
      <c r="K179" t="n" s="6">
        <v>45994.0</v>
      </c>
      <c r="L179" t="n" s="8">
        <v>0.0</v>
      </c>
      <c r="M179" t="n" s="9">
        <v>45994.473115706016</v>
      </c>
      <c r="N179" t="s" s="1">
        <v>494</v>
      </c>
      <c r="O179" t="s" s="1">
        <v>1458</v>
      </c>
      <c r="P179" t="s" s="1">
        <v>649</v>
      </c>
      <c r="Q179" t="n" s="10">
        <v>6635.1</v>
      </c>
      <c r="R179" t="n" s="10">
        <v>2040.0</v>
      </c>
      <c r="S179" t="s" s="1">
        <v>3019</v>
      </c>
      <c r="T179" t="n" s="1">
        <v>130100.0</v>
      </c>
      <c r="U179" t="n" s="10">
        <v>1301000.0</v>
      </c>
      <c r="V179" t="s" s="1">
        <v>2201</v>
      </c>
      <c r="W179" t="s" s="1">
        <v>1899</v>
      </c>
      <c r="X179" t="s" s="1">
        <v>2762</v>
      </c>
      <c r="Y179" t="s" s="1"/>
      <c r="Z179" t="n" s="6">
        <v>46387.0</v>
      </c>
      <c r="AA179" t="s" s="1">
        <v>2201</v>
      </c>
      <c r="AB179" t="s" s="1">
        <v>1052</v>
      </c>
      <c r="AC179" t="s" s="1">
        <v>2918</v>
      </c>
      <c r="AD179" t="s" s="1">
        <v>2201</v>
      </c>
      <c r="AE179" t="s" s="1"/>
      <c r="AF179" t="s" s="1"/>
      <c r="AG179" t="s" s="1"/>
      <c r="AH179" t="s" s="1"/>
      <c r="AI179" t="s" s="1">
        <v>1980</v>
      </c>
      <c r="AJ179" t="s" s="1"/>
      <c r="AK179" t="s" s="1"/>
      <c r="AL179" t="s" s="1"/>
      <c r="AM179" t="s" s="1">
        <v>2008</v>
      </c>
      <c r="AN179" t="s" s="1"/>
      <c r="AO179" t="s" s="1">
        <v>3001</v>
      </c>
      <c r="AP179" t="s" s="1">
        <v>238</v>
      </c>
      <c r="AQ179" t="s" s="1">
        <v>492</v>
      </c>
      <c r="AR179" t="s" s="1">
        <v>2038</v>
      </c>
      <c r="AS179" t="s" s="1">
        <v>233</v>
      </c>
      <c r="AT179" t="s" s="1">
        <v>2162</v>
      </c>
      <c r="AU179" t="s" s="1">
        <v>1265</v>
      </c>
      <c r="AV179" t="s" s="1">
        <v>2433</v>
      </c>
      <c r="AW179" t="s" s="1">
        <v>195</v>
      </c>
      <c r="AX179" t="s" s="1">
        <v>233</v>
      </c>
    </row>
    <row r="180" spans="1:50">
      <c r="A180" t="n" s="4">
        <v>176</v>
      </c>
      <c r="B180" t="s" s="1">
        <v>873</v>
      </c>
      <c r="C180" s="2">
        <f>HYPERLINK("https://my.zakupivli.pro/remote/dispatcher/state_purchase_view/63788801")</f>
        <v/>
      </c>
      <c r="D180" t="s" s="1">
        <v>1691</v>
      </c>
      <c r="E180" t="s" s="1">
        <v>333</v>
      </c>
      <c r="F180" t="s" s="1">
        <v>2995</v>
      </c>
      <c r="G180" t="s" s="1">
        <v>1725</v>
      </c>
      <c r="H180" t="n" s="6">
        <v>45986.0</v>
      </c>
      <c r="I180" t="n" s="6">
        <v>45986.0</v>
      </c>
      <c r="J180" t="n" s="8">
        <v>0.6058101851851851</v>
      </c>
      <c r="K180" t="n" s="6">
        <v>45989.0</v>
      </c>
      <c r="L180" t="n" s="8">
        <v>0.0</v>
      </c>
      <c r="M180" t="s" s="1">
        <v>2994</v>
      </c>
      <c r="N180" t="s" s="1">
        <v>1531</v>
      </c>
      <c r="O180" t="s" s="1">
        <v>1752</v>
      </c>
      <c r="P180" t="s" s="1">
        <v>256</v>
      </c>
      <c r="Q180" t="s" s="1">
        <v>3088</v>
      </c>
      <c r="R180" t="n" s="10">
        <v>2040.0</v>
      </c>
      <c r="S180" t="s" s="1">
        <v>3019</v>
      </c>
      <c r="T180" t="n" s="1">
        <v>307514.0</v>
      </c>
      <c r="U180" t="s" s="1">
        <v>2010</v>
      </c>
      <c r="V180" t="s" s="1">
        <v>2201</v>
      </c>
      <c r="W180" t="s" s="1">
        <v>2099</v>
      </c>
      <c r="X180" t="s" s="1">
        <v>2721</v>
      </c>
      <c r="Y180" t="s" s="1"/>
      <c r="Z180" t="n" s="6">
        <v>46387.0</v>
      </c>
      <c r="AA180" t="s" s="1">
        <v>2013</v>
      </c>
      <c r="AB180" t="s" s="1">
        <v>692</v>
      </c>
      <c r="AC180" t="s" s="1">
        <v>695</v>
      </c>
      <c r="AD180" t="s" s="1">
        <v>2201</v>
      </c>
      <c r="AE180" t="s" s="1"/>
      <c r="AF180" t="s" s="1"/>
      <c r="AG180" t="s" s="1"/>
      <c r="AH180" t="s" s="1"/>
      <c r="AI180" t="s" s="1">
        <v>1980</v>
      </c>
      <c r="AJ180" t="s" s="1"/>
      <c r="AK180" t="s" s="1"/>
      <c r="AL180" t="s" s="1">
        <v>1410</v>
      </c>
      <c r="AM180" t="s" s="1">
        <v>1713</v>
      </c>
      <c r="AN180" t="s" s="1"/>
      <c r="AO180" t="s" s="1">
        <v>1632</v>
      </c>
      <c r="AP180" t="s" s="1">
        <v>238</v>
      </c>
      <c r="AQ180" t="s" s="1"/>
      <c r="AR180" t="s" s="1">
        <v>3071</v>
      </c>
      <c r="AS180" t="s" s="1">
        <v>233</v>
      </c>
      <c r="AT180" t="s" s="1">
        <v>2172</v>
      </c>
      <c r="AU180" t="s" s="1">
        <v>1290</v>
      </c>
      <c r="AV180" t="s" s="1">
        <v>2503</v>
      </c>
      <c r="AW180" t="s" s="1">
        <v>79</v>
      </c>
      <c r="AX180" t="s" s="1">
        <v>233</v>
      </c>
    </row>
    <row r="181" spans="1:50">
      <c r="A181" t="n" s="4">
        <v>177</v>
      </c>
      <c r="B181" t="s" s="1">
        <v>872</v>
      </c>
      <c r="C181" s="2">
        <f>HYPERLINK("https://my.zakupivli.pro/remote/dispatcher/state_purchase_view/63786343")</f>
        <v/>
      </c>
      <c r="D181" t="s" s="1">
        <v>1632</v>
      </c>
      <c r="E181" t="s" s="1">
        <v>333</v>
      </c>
      <c r="F181" t="s" s="1">
        <v>2995</v>
      </c>
      <c r="G181" t="s" s="1">
        <v>1725</v>
      </c>
      <c r="H181" t="n" s="6">
        <v>45986.0</v>
      </c>
      <c r="I181" t="n" s="6">
        <v>45986.0</v>
      </c>
      <c r="J181" t="n" s="8">
        <v>0.6454282407407408</v>
      </c>
      <c r="K181" t="n" s="6">
        <v>45989.0</v>
      </c>
      <c r="L181" t="n" s="8">
        <v>0.0</v>
      </c>
      <c r="M181" t="s" s="1">
        <v>2994</v>
      </c>
      <c r="N181" t="s" s="1">
        <v>1531</v>
      </c>
      <c r="O181" t="s" s="1">
        <v>1871</v>
      </c>
      <c r="P181" t="s" s="1">
        <v>430</v>
      </c>
      <c r="Q181" t="s" s="1">
        <v>3088</v>
      </c>
      <c r="R181" t="n" s="10">
        <v>408.0</v>
      </c>
      <c r="S181" t="s" s="1">
        <v>3019</v>
      </c>
      <c r="T181" t="n" s="1">
        <v>6479.0</v>
      </c>
      <c r="U181" t="s" s="1">
        <v>2010</v>
      </c>
      <c r="V181" t="s" s="1">
        <v>2201</v>
      </c>
      <c r="W181" t="s" s="1">
        <v>2099</v>
      </c>
      <c r="X181" t="s" s="1">
        <v>2710</v>
      </c>
      <c r="Y181" t="s" s="1"/>
      <c r="Z181" t="n" s="6">
        <v>46022.0</v>
      </c>
      <c r="AA181" t="s" s="1">
        <v>2013</v>
      </c>
      <c r="AB181" t="s" s="1">
        <v>609</v>
      </c>
      <c r="AC181" t="s" s="1">
        <v>2901</v>
      </c>
      <c r="AD181" t="s" s="1">
        <v>2201</v>
      </c>
      <c r="AE181" t="s" s="1"/>
      <c r="AF181" t="s" s="1"/>
      <c r="AG181" t="s" s="1"/>
      <c r="AH181" t="s" s="1"/>
      <c r="AI181" t="s" s="1">
        <v>1980</v>
      </c>
      <c r="AJ181" t="s" s="1"/>
      <c r="AK181" t="s" s="1"/>
      <c r="AL181" t="s" s="1">
        <v>1410</v>
      </c>
      <c r="AM181" t="s" s="1">
        <v>2008</v>
      </c>
      <c r="AN181" t="s" s="1"/>
      <c r="AO181" t="s" s="1">
        <v>1659</v>
      </c>
      <c r="AP181" t="s" s="1">
        <v>238</v>
      </c>
      <c r="AQ181" t="s" s="1"/>
      <c r="AR181" t="s" s="1">
        <v>3037</v>
      </c>
      <c r="AS181" t="s" s="1">
        <v>233</v>
      </c>
      <c r="AT181" t="s" s="1">
        <v>1925</v>
      </c>
      <c r="AU181" t="s" s="1">
        <v>1185</v>
      </c>
      <c r="AV181" t="s" s="1">
        <v>2525</v>
      </c>
      <c r="AW181" t="s" s="1">
        <v>168</v>
      </c>
      <c r="AX181" t="s" s="1">
        <v>233</v>
      </c>
    </row>
    <row r="182" spans="1:50">
      <c r="A182" t="n" s="4">
        <v>178</v>
      </c>
      <c r="B182" t="s" s="1">
        <v>871</v>
      </c>
      <c r="C182" s="2">
        <f>HYPERLINK("https://my.zakupivli.pro/remote/dispatcher/state_purchase_lot_view/1852700")</f>
        <v/>
      </c>
      <c r="D182" t="s" s="1">
        <v>1632</v>
      </c>
      <c r="E182" t="s" s="1">
        <v>333</v>
      </c>
      <c r="F182" t="s" s="1">
        <v>2995</v>
      </c>
      <c r="G182" t="s" s="1">
        <v>1526</v>
      </c>
      <c r="H182" t="n" s="6">
        <v>45986.0</v>
      </c>
      <c r="I182" t="n" s="6">
        <v>45986.0</v>
      </c>
      <c r="J182" t="n" s="8">
        <v>0.5859375</v>
      </c>
      <c r="K182" t="n" s="6">
        <v>45994.0</v>
      </c>
      <c r="L182" t="n" s="8">
        <v>0.0</v>
      </c>
      <c r="M182" t="n" s="9">
        <v>45994.49546373843</v>
      </c>
      <c r="N182" t="s" s="1">
        <v>1531</v>
      </c>
      <c r="O182" t="s" s="1">
        <v>1462</v>
      </c>
      <c r="P182" t="s" s="1">
        <v>651</v>
      </c>
      <c r="Q182" t="n" s="10">
        <v>40977.5</v>
      </c>
      <c r="R182" t="n" s="10">
        <v>4080.0</v>
      </c>
      <c r="S182" t="s" s="1">
        <v>3019</v>
      </c>
      <c r="T182" t="n" s="1">
        <v>886000.0</v>
      </c>
      <c r="U182" t="n" s="10">
        <v>8195500.0</v>
      </c>
      <c r="V182" t="s" s="1">
        <v>2201</v>
      </c>
      <c r="W182" t="s" s="1">
        <v>1721</v>
      </c>
      <c r="X182" t="s" s="1">
        <v>2392</v>
      </c>
      <c r="Y182" t="s" s="1"/>
      <c r="Z182" t="n" s="6">
        <v>46387.0</v>
      </c>
      <c r="AA182" t="s" s="1">
        <v>2201</v>
      </c>
      <c r="AB182" t="s" s="1">
        <v>1734</v>
      </c>
      <c r="AC182" t="s" s="1">
        <v>2910</v>
      </c>
      <c r="AD182" t="s" s="1">
        <v>2201</v>
      </c>
      <c r="AE182" t="s" s="1"/>
      <c r="AF182" t="s" s="1"/>
      <c r="AG182" t="s" s="1">
        <v>389</v>
      </c>
      <c r="AH182" t="s" s="1">
        <v>687</v>
      </c>
      <c r="AI182" t="s" s="1">
        <v>1980</v>
      </c>
      <c r="AJ182" t="s" s="1"/>
      <c r="AK182" t="s" s="1"/>
      <c r="AL182" t="s" s="1"/>
      <c r="AM182" t="s" s="1">
        <v>2008</v>
      </c>
      <c r="AN182" t="s" s="1"/>
      <c r="AO182" t="s" s="1">
        <v>1632</v>
      </c>
      <c r="AP182" t="s" s="1">
        <v>238</v>
      </c>
      <c r="AQ182" t="s" s="1">
        <v>1058</v>
      </c>
      <c r="AR182" t="s" s="1">
        <v>3107</v>
      </c>
      <c r="AS182" t="s" s="1">
        <v>233</v>
      </c>
      <c r="AT182" t="s" s="1">
        <v>2213</v>
      </c>
      <c r="AU182" t="s" s="1">
        <v>1257</v>
      </c>
      <c r="AV182" t="s" s="1">
        <v>2369</v>
      </c>
      <c r="AW182" t="s" s="1">
        <v>153</v>
      </c>
      <c r="AX182" t="s" s="1">
        <v>233</v>
      </c>
    </row>
    <row r="183" spans="1:50">
      <c r="A183" t="n" s="4">
        <v>179</v>
      </c>
      <c r="B183" t="s" s="1">
        <v>870</v>
      </c>
      <c r="C183" s="2">
        <f>HYPERLINK("https://my.zakupivli.pro/remote/dispatcher/state_purchase_view/63786263")</f>
        <v/>
      </c>
      <c r="D183" t="s" s="1">
        <v>1632</v>
      </c>
      <c r="E183" t="s" s="1">
        <v>333</v>
      </c>
      <c r="F183" t="s" s="1">
        <v>2995</v>
      </c>
      <c r="G183" t="s" s="1">
        <v>1725</v>
      </c>
      <c r="H183" t="n" s="6">
        <v>45986.0</v>
      </c>
      <c r="I183" t="n" s="6">
        <v>45986.0</v>
      </c>
      <c r="J183" t="n" s="8">
        <v>0.5875694444444445</v>
      </c>
      <c r="K183" t="n" s="6">
        <v>45989.0</v>
      </c>
      <c r="L183" t="n" s="8">
        <v>0.5840277777777778</v>
      </c>
      <c r="M183" t="s" s="1">
        <v>2994</v>
      </c>
      <c r="N183" t="s" s="1">
        <v>1531</v>
      </c>
      <c r="O183" t="s" s="1">
        <v>2018</v>
      </c>
      <c r="P183" t="s" s="1">
        <v>405</v>
      </c>
      <c r="Q183" t="s" s="1">
        <v>3088</v>
      </c>
      <c r="R183" t="n" s="10">
        <v>408.0</v>
      </c>
      <c r="S183" t="s" s="1">
        <v>3019</v>
      </c>
      <c r="T183" t="n" s="1">
        <v>5528.0</v>
      </c>
      <c r="U183" t="s" s="1">
        <v>2010</v>
      </c>
      <c r="V183" t="s" s="1">
        <v>2201</v>
      </c>
      <c r="W183" t="s" s="1">
        <v>2209</v>
      </c>
      <c r="X183" t="s" s="1">
        <v>2606</v>
      </c>
      <c r="Y183" t="s" s="1"/>
      <c r="Z183" t="n" s="6">
        <v>46022.0</v>
      </c>
      <c r="AA183" t="s" s="1">
        <v>2201</v>
      </c>
      <c r="AB183" t="s" s="1"/>
      <c r="AC183" t="s" s="1"/>
      <c r="AD183" t="s" s="1">
        <v>2013</v>
      </c>
      <c r="AE183" t="s" s="1"/>
      <c r="AF183" t="s" s="1"/>
      <c r="AG183" t="s" s="1"/>
      <c r="AH183" t="s" s="1">
        <v>365</v>
      </c>
      <c r="AI183" t="s" s="1">
        <v>1804</v>
      </c>
      <c r="AJ183" t="s" s="1"/>
      <c r="AK183" t="s" s="1"/>
      <c r="AL183" t="s" s="1">
        <v>1413</v>
      </c>
      <c r="AM183" t="s" s="1">
        <v>2008</v>
      </c>
      <c r="AN183" t="s" s="1"/>
      <c r="AO183" t="s" s="1">
        <v>1632</v>
      </c>
      <c r="AP183" t="s" s="1">
        <v>238</v>
      </c>
      <c r="AQ183" t="s" s="1"/>
      <c r="AR183" t="s" s="1">
        <v>1869</v>
      </c>
      <c r="AS183" t="s" s="1">
        <v>233</v>
      </c>
      <c r="AT183" t="s" s="1">
        <v>2058</v>
      </c>
      <c r="AU183" t="s" s="1">
        <v>1151</v>
      </c>
      <c r="AV183" t="s" s="1">
        <v>2556</v>
      </c>
      <c r="AW183" t="s" s="1">
        <v>197</v>
      </c>
      <c r="AX183" t="s" s="1">
        <v>233</v>
      </c>
    </row>
    <row r="184" spans="1:50">
      <c r="A184" t="n" s="4">
        <v>180</v>
      </c>
      <c r="B184" t="s" s="1">
        <v>869</v>
      </c>
      <c r="C184" s="2">
        <f>HYPERLINK("https://my.zakupivli.pro/remote/dispatcher/state_purchase_view/63786262")</f>
        <v/>
      </c>
      <c r="D184" t="s" s="1">
        <v>1632</v>
      </c>
      <c r="E184" t="s" s="1">
        <v>333</v>
      </c>
      <c r="F184" t="s" s="1">
        <v>2995</v>
      </c>
      <c r="G184" t="s" s="1">
        <v>1725</v>
      </c>
      <c r="H184" t="n" s="6">
        <v>45986.0</v>
      </c>
      <c r="I184" t="n" s="6">
        <v>45986.0</v>
      </c>
      <c r="J184" t="n" s="8">
        <v>0.586550925925926</v>
      </c>
      <c r="K184" t="n" s="6">
        <v>45989.0</v>
      </c>
      <c r="L184" t="n" s="8">
        <v>0.5798611111111112</v>
      </c>
      <c r="M184" t="s" s="1">
        <v>2994</v>
      </c>
      <c r="N184" t="s" s="1">
        <v>1531</v>
      </c>
      <c r="O184" t="s" s="1">
        <v>1981</v>
      </c>
      <c r="P184" t="s" s="1">
        <v>672</v>
      </c>
      <c r="Q184" t="s" s="1">
        <v>3088</v>
      </c>
      <c r="R184" t="n" s="10">
        <v>408.0</v>
      </c>
      <c r="S184" t="s" s="1">
        <v>3019</v>
      </c>
      <c r="T184" t="n" s="1">
        <v>13800.0</v>
      </c>
      <c r="U184" t="s" s="1">
        <v>2010</v>
      </c>
      <c r="V184" t="s" s="1">
        <v>2201</v>
      </c>
      <c r="W184" t="s" s="1">
        <v>1899</v>
      </c>
      <c r="X184" t="s" s="1">
        <v>2663</v>
      </c>
      <c r="Y184" t="s" s="1"/>
      <c r="Z184" t="n" s="6">
        <v>46022.0</v>
      </c>
      <c r="AA184" t="s" s="1">
        <v>2013</v>
      </c>
      <c r="AB184" t="s" s="1">
        <v>1372</v>
      </c>
      <c r="AC184" t="s" s="1">
        <v>2955</v>
      </c>
      <c r="AD184" t="s" s="1">
        <v>2201</v>
      </c>
      <c r="AE184" t="s" s="1"/>
      <c r="AF184" t="s" s="1"/>
      <c r="AG184" t="s" s="1"/>
      <c r="AH184" t="s" s="1"/>
      <c r="AI184" t="s" s="1">
        <v>1980</v>
      </c>
      <c r="AJ184" t="s" s="1"/>
      <c r="AK184" t="s" s="1"/>
      <c r="AL184" t="s" s="1">
        <v>2087</v>
      </c>
      <c r="AM184" t="s" s="1">
        <v>2008</v>
      </c>
      <c r="AN184" t="s" s="1"/>
      <c r="AO184" t="s" s="1">
        <v>1632</v>
      </c>
      <c r="AP184" t="s" s="1">
        <v>238</v>
      </c>
      <c r="AQ184" t="s" s="1"/>
      <c r="AR184" t="s" s="1">
        <v>1570</v>
      </c>
      <c r="AS184" t="s" s="1">
        <v>233</v>
      </c>
      <c r="AT184" t="s" s="1">
        <v>2988</v>
      </c>
      <c r="AU184" t="s" s="1">
        <v>1318</v>
      </c>
      <c r="AV184" t="s" s="1">
        <v>2429</v>
      </c>
      <c r="AW184" t="s" s="1">
        <v>185</v>
      </c>
      <c r="AX184" t="s" s="1">
        <v>233</v>
      </c>
    </row>
    <row r="185" spans="1:50">
      <c r="A185" t="n" s="4">
        <v>181</v>
      </c>
      <c r="B185" t="s" s="1">
        <v>868</v>
      </c>
      <c r="C185" s="2">
        <f>HYPERLINK("https://my.zakupivli.pro/remote/dispatcher/state_purchase_lot_view/1852695")</f>
        <v/>
      </c>
      <c r="D185" t="s" s="1">
        <v>3001</v>
      </c>
      <c r="E185" t="s" s="1">
        <v>333</v>
      </c>
      <c r="F185" t="s" s="1">
        <v>2995</v>
      </c>
      <c r="G185" t="s" s="1">
        <v>1526</v>
      </c>
      <c r="H185" t="n" s="6">
        <v>45986.0</v>
      </c>
      <c r="I185" t="n" s="6">
        <v>45986.0</v>
      </c>
      <c r="J185" t="n" s="8">
        <v>0.5923611111111111</v>
      </c>
      <c r="K185" t="n" s="6">
        <v>45995.0</v>
      </c>
      <c r="L185" t="n" s="8">
        <v>0.5756944444444444</v>
      </c>
      <c r="M185" t="n" s="9">
        <v>45996.581451875</v>
      </c>
      <c r="N185" t="s" s="1">
        <v>1531</v>
      </c>
      <c r="O185" t="s" s="1">
        <v>1592</v>
      </c>
      <c r="P185" t="s" s="1">
        <v>273</v>
      </c>
      <c r="Q185" t="n" s="10">
        <v>2376.0</v>
      </c>
      <c r="R185" t="n" s="10">
        <v>612.0</v>
      </c>
      <c r="S185" t="s" s="1">
        <v>3019</v>
      </c>
      <c r="T185" t="n" s="1">
        <v>110000.0</v>
      </c>
      <c r="U185" t="n" s="10">
        <v>475200.0</v>
      </c>
      <c r="V185" t="s" s="1">
        <v>2201</v>
      </c>
      <c r="W185" t="s" s="1">
        <v>2099</v>
      </c>
      <c r="X185" t="s" s="1">
        <v>2703</v>
      </c>
      <c r="Y185" t="n" s="6">
        <v>46023.0</v>
      </c>
      <c r="Z185" t="n" s="6">
        <v>46387.0</v>
      </c>
      <c r="AA185" t="s" s="1">
        <v>2201</v>
      </c>
      <c r="AB185" t="s" s="1"/>
      <c r="AC185" t="s" s="1"/>
      <c r="AD185" t="s" s="1">
        <v>2201</v>
      </c>
      <c r="AE185" t="s" s="1"/>
      <c r="AF185" t="s" s="1"/>
      <c r="AG185" t="s" s="1">
        <v>389</v>
      </c>
      <c r="AH185" t="s" s="1"/>
      <c r="AI185" t="s" s="1">
        <v>2081</v>
      </c>
      <c r="AJ185" t="s" s="1"/>
      <c r="AK185" t="s" s="1"/>
      <c r="AL185" t="s" s="1">
        <v>1410</v>
      </c>
      <c r="AM185" t="s" s="1">
        <v>2008</v>
      </c>
      <c r="AN185" t="s" s="1"/>
      <c r="AO185" t="s" s="1">
        <v>3001</v>
      </c>
      <c r="AP185" t="s" s="1">
        <v>238</v>
      </c>
      <c r="AQ185" t="s" s="1">
        <v>722</v>
      </c>
      <c r="AR185" t="s" s="1">
        <v>3077</v>
      </c>
      <c r="AS185" t="s" s="1">
        <v>233</v>
      </c>
      <c r="AT185" t="s" s="1">
        <v>1929</v>
      </c>
      <c r="AU185" t="s" s="1">
        <v>1319</v>
      </c>
      <c r="AV185" t="s" s="1">
        <v>2498</v>
      </c>
      <c r="AW185" t="s" s="1">
        <v>94</v>
      </c>
      <c r="AX185" t="s" s="1">
        <v>233</v>
      </c>
    </row>
    <row r="186" spans="1:50">
      <c r="A186" t="n" s="4">
        <v>182</v>
      </c>
      <c r="B186" t="s" s="1">
        <v>867</v>
      </c>
      <c r="C186" s="2">
        <f>HYPERLINK("https://my.zakupivli.pro/remote/dispatcher/state_purchase_view/63786203")</f>
        <v/>
      </c>
      <c r="D186" t="s" s="1">
        <v>1691</v>
      </c>
      <c r="E186" t="s" s="1">
        <v>333</v>
      </c>
      <c r="F186" t="s" s="1">
        <v>2995</v>
      </c>
      <c r="G186" t="s" s="1">
        <v>1725</v>
      </c>
      <c r="H186" t="n" s="6">
        <v>45986.0</v>
      </c>
      <c r="I186" t="n" s="6">
        <v>45986.0</v>
      </c>
      <c r="J186" t="n" s="8">
        <v>0.5845833333333333</v>
      </c>
      <c r="K186" t="n" s="6">
        <v>45989.0</v>
      </c>
      <c r="L186" t="n" s="8">
        <v>0.0006944444444444445</v>
      </c>
      <c r="M186" t="s" s="1">
        <v>2994</v>
      </c>
      <c r="N186" t="s" s="1">
        <v>1531</v>
      </c>
      <c r="O186" t="s" s="1">
        <v>1836</v>
      </c>
      <c r="P186" t="s" s="1">
        <v>250</v>
      </c>
      <c r="Q186" t="s" s="1">
        <v>3088</v>
      </c>
      <c r="R186" t="n" s="10">
        <v>4080.0</v>
      </c>
      <c r="S186" t="s" s="1">
        <v>3019</v>
      </c>
      <c r="T186" t="n" s="1">
        <v>750000.0</v>
      </c>
      <c r="U186" t="s" s="1">
        <v>2010</v>
      </c>
      <c r="V186" t="s" s="1">
        <v>2201</v>
      </c>
      <c r="W186" t="s" s="1">
        <v>1624</v>
      </c>
      <c r="X186" t="s" s="1">
        <v>2662</v>
      </c>
      <c r="Y186" t="s" s="1"/>
      <c r="Z186" t="n" s="6">
        <v>46387.0</v>
      </c>
      <c r="AA186" t="s" s="1"/>
      <c r="AB186" t="s" s="1"/>
      <c r="AC186" t="s" s="1"/>
      <c r="AD186" t="s" s="1"/>
      <c r="AE186" t="s" s="1"/>
      <c r="AF186" t="s" s="1"/>
      <c r="AG186" t="s" s="1"/>
      <c r="AH186" t="s" s="1"/>
      <c r="AI186" t="s" s="1"/>
      <c r="AJ186" t="s" s="1"/>
      <c r="AK186" t="s" s="1"/>
      <c r="AL186" t="s" s="1"/>
      <c r="AM186" t="s" s="1"/>
      <c r="AN186" t="s" s="1"/>
      <c r="AO186" t="s" s="1">
        <v>1699</v>
      </c>
      <c r="AP186" t="s" s="1">
        <v>238</v>
      </c>
      <c r="AQ186" t="s" s="1"/>
      <c r="AR186" t="s" s="1">
        <v>1806</v>
      </c>
      <c r="AS186" t="s" s="1">
        <v>233</v>
      </c>
      <c r="AT186" t="s" s="1">
        <v>1449</v>
      </c>
      <c r="AU186" t="s" s="1">
        <v>1264</v>
      </c>
      <c r="AV186" t="s" s="1">
        <v>2343</v>
      </c>
      <c r="AW186" t="s" s="1">
        <v>326</v>
      </c>
      <c r="AX186" t="s" s="1">
        <v>233</v>
      </c>
    </row>
    <row r="187" spans="1:50">
      <c r="A187" t="n" s="4">
        <v>183</v>
      </c>
      <c r="B187" t="s" s="1">
        <v>866</v>
      </c>
      <c r="C187" s="2">
        <f>HYPERLINK("https://my.zakupivli.pro/remote/dispatcher/state_purchase_view/63789322")</f>
        <v/>
      </c>
      <c r="D187" t="s" s="1">
        <v>1678</v>
      </c>
      <c r="E187" t="s" s="1">
        <v>333</v>
      </c>
      <c r="F187" t="s" s="1">
        <v>2995</v>
      </c>
      <c r="G187" t="s" s="1">
        <v>1725</v>
      </c>
      <c r="H187" t="n" s="6">
        <v>45986.0</v>
      </c>
      <c r="I187" t="n" s="6">
        <v>45986.0</v>
      </c>
      <c r="J187" t="n" s="8">
        <v>0.6102662037037037</v>
      </c>
      <c r="K187" t="n" s="6">
        <v>45992.0</v>
      </c>
      <c r="L187" t="n" s="8">
        <v>0.3333333333333333</v>
      </c>
      <c r="M187" t="s" s="1">
        <v>2994</v>
      </c>
      <c r="N187" t="s" s="1">
        <v>1531</v>
      </c>
      <c r="O187" t="s" s="1">
        <v>1715</v>
      </c>
      <c r="P187" t="s" s="1">
        <v>439</v>
      </c>
      <c r="Q187" t="s" s="1">
        <v>3088</v>
      </c>
      <c r="R187" t="n" s="10">
        <v>612.0</v>
      </c>
      <c r="S187" t="s" s="1">
        <v>3019</v>
      </c>
      <c r="T187" t="n" s="1">
        <v>25000.0</v>
      </c>
      <c r="U187" t="s" s="1">
        <v>2010</v>
      </c>
      <c r="V187" t="s" s="1">
        <v>2201</v>
      </c>
      <c r="W187" t="s" s="1">
        <v>1377</v>
      </c>
      <c r="X187" t="s" s="1">
        <v>2280</v>
      </c>
      <c r="Y187" t="s" s="1"/>
      <c r="Z187" t="n" s="6">
        <v>46387.0</v>
      </c>
      <c r="AA187" t="s" s="1">
        <v>2201</v>
      </c>
      <c r="AB187" t="s" s="1"/>
      <c r="AC187" t="s" s="1"/>
      <c r="AD187" t="s" s="1">
        <v>2201</v>
      </c>
      <c r="AE187" t="s" s="1"/>
      <c r="AF187" t="s" s="1"/>
      <c r="AG187" t="s" s="1"/>
      <c r="AH187" t="s" s="1"/>
      <c r="AI187" t="s" s="1">
        <v>2081</v>
      </c>
      <c r="AJ187" t="s" s="1"/>
      <c r="AK187" t="s" s="1"/>
      <c r="AL187" t="s" s="1"/>
      <c r="AM187" t="s" s="1">
        <v>1438</v>
      </c>
      <c r="AN187" t="s" s="1"/>
      <c r="AO187" t="s" s="1">
        <v>1666</v>
      </c>
      <c r="AP187" t="s" s="1">
        <v>238</v>
      </c>
      <c r="AQ187" t="s" s="1"/>
      <c r="AR187" t="s" s="1">
        <v>2173</v>
      </c>
      <c r="AS187" t="s" s="1">
        <v>233</v>
      </c>
      <c r="AT187" t="s" s="1">
        <v>2796</v>
      </c>
      <c r="AU187" t="s" s="1">
        <v>1353</v>
      </c>
      <c r="AV187" t="s" s="1">
        <v>2268</v>
      </c>
      <c r="AW187" t="s" s="1">
        <v>541</v>
      </c>
      <c r="AX187" t="s" s="1">
        <v>233</v>
      </c>
    </row>
    <row r="188" spans="1:50">
      <c r="A188" t="n" s="4">
        <v>184</v>
      </c>
      <c r="B188" t="s" s="1">
        <v>865</v>
      </c>
      <c r="C188" s="2">
        <f>HYPERLINK("https://my.zakupivli.pro/remote/dispatcher/state_purchase_lot_view/1852681")</f>
        <v/>
      </c>
      <c r="D188" t="s" s="1">
        <v>1646</v>
      </c>
      <c r="E188" t="s" s="1">
        <v>333</v>
      </c>
      <c r="F188" t="s" s="1">
        <v>2995</v>
      </c>
      <c r="G188" t="s" s="1">
        <v>1526</v>
      </c>
      <c r="H188" t="n" s="6">
        <v>45986.0</v>
      </c>
      <c r="I188" t="n" s="6">
        <v>45986.0</v>
      </c>
      <c r="J188" t="n" s="8">
        <v>0.5793518518518519</v>
      </c>
      <c r="K188" t="n" s="6">
        <v>45994.0</v>
      </c>
      <c r="L188" t="n" s="8">
        <v>0.0</v>
      </c>
      <c r="M188" t="n" s="9">
        <v>45994.59538777778</v>
      </c>
      <c r="N188" t="s" s="1">
        <v>1531</v>
      </c>
      <c r="O188" t="s" s="1">
        <v>1527</v>
      </c>
      <c r="P188" t="s" s="1">
        <v>239</v>
      </c>
      <c r="Q188" t="n" s="10">
        <v>1249.99</v>
      </c>
      <c r="R188" t="n" s="10">
        <v>612.0</v>
      </c>
      <c r="S188" t="s" s="1">
        <v>3019</v>
      </c>
      <c r="T188" t="n" s="1">
        <v>57870.0</v>
      </c>
      <c r="U188" t="n" s="10">
        <v>249998.4</v>
      </c>
      <c r="V188" t="s" s="1">
        <v>2201</v>
      </c>
      <c r="W188" t="s" s="1">
        <v>1721</v>
      </c>
      <c r="X188" t="s" s="1">
        <v>2691</v>
      </c>
      <c r="Y188" t="s" s="1"/>
      <c r="Z188" t="n" s="6">
        <v>46387.0</v>
      </c>
      <c r="AA188" t="s" s="1"/>
      <c r="AB188" t="s" s="1"/>
      <c r="AC188" t="s" s="1"/>
      <c r="AD188" t="s" s="1"/>
      <c r="AE188" t="s" s="1"/>
      <c r="AF188" t="s" s="1"/>
      <c r="AG188" t="s" s="1"/>
      <c r="AH188" t="s" s="1"/>
      <c r="AI188" t="s" s="1"/>
      <c r="AJ188" t="s" s="1"/>
      <c r="AK188" t="s" s="1"/>
      <c r="AL188" t="s" s="1"/>
      <c r="AM188" t="s" s="1"/>
      <c r="AN188" t="s" s="1"/>
      <c r="AO188" t="s" s="1">
        <v>1646</v>
      </c>
      <c r="AP188" t="s" s="1">
        <v>238</v>
      </c>
      <c r="AQ188" t="s" s="1">
        <v>1130</v>
      </c>
      <c r="AR188" t="s" s="1">
        <v>2807</v>
      </c>
      <c r="AS188" t="s" s="1">
        <v>233</v>
      </c>
      <c r="AT188" t="s" s="1">
        <v>1451</v>
      </c>
      <c r="AU188" t="s" s="1">
        <v>1332</v>
      </c>
      <c r="AV188" t="s" s="1">
        <v>2378</v>
      </c>
      <c r="AW188" t="s" s="1">
        <v>560</v>
      </c>
      <c r="AX188" t="s" s="1">
        <v>233</v>
      </c>
    </row>
    <row r="189" spans="1:50">
      <c r="A189" t="n" s="4">
        <v>185</v>
      </c>
      <c r="B189" t="s" s="1">
        <v>864</v>
      </c>
      <c r="C189" s="2">
        <f>HYPERLINK("https://my.zakupivli.pro/remote/dispatcher/state_purchase_lot_view/1852651")</f>
        <v/>
      </c>
      <c r="D189" t="s" s="1">
        <v>1632</v>
      </c>
      <c r="E189" t="s" s="1">
        <v>333</v>
      </c>
      <c r="F189" t="s" s="1">
        <v>2995</v>
      </c>
      <c r="G189" t="s" s="1">
        <v>1526</v>
      </c>
      <c r="H189" t="n" s="6">
        <v>45986.0</v>
      </c>
      <c r="I189" t="n" s="6">
        <v>45986.0</v>
      </c>
      <c r="J189" t="n" s="8">
        <v>0.5722222222222222</v>
      </c>
      <c r="K189" t="n" s="6">
        <v>45994.0</v>
      </c>
      <c r="L189" t="n" s="8">
        <v>0.0</v>
      </c>
      <c r="M189" t="n" s="9">
        <v>45994.4627040625</v>
      </c>
      <c r="N189" t="s" s="1">
        <v>1531</v>
      </c>
      <c r="O189" t="s" s="1">
        <v>1773</v>
      </c>
      <c r="P189" t="s" s="1">
        <v>645</v>
      </c>
      <c r="Q189" t="n" s="10">
        <v>243500.0</v>
      </c>
      <c r="R189" t="n" s="10">
        <v>4080.0</v>
      </c>
      <c r="S189" t="s" s="1">
        <v>3019</v>
      </c>
      <c r="T189" t="n" s="1">
        <v>2500000.0</v>
      </c>
      <c r="U189" t="n" s="10">
        <v>24350000.0</v>
      </c>
      <c r="V189" t="s" s="1">
        <v>2201</v>
      </c>
      <c r="W189" t="s" s="1">
        <v>1377</v>
      </c>
      <c r="X189" t="s" s="1">
        <v>2628</v>
      </c>
      <c r="Y189" t="n" s="6">
        <v>46023.0</v>
      </c>
      <c r="Z189" t="n" s="6">
        <v>46387.0</v>
      </c>
      <c r="AA189" t="s" s="1">
        <v>2201</v>
      </c>
      <c r="AB189" t="s" s="1"/>
      <c r="AC189" t="s" s="1">
        <v>2944</v>
      </c>
      <c r="AD189" t="s" s="1">
        <v>2201</v>
      </c>
      <c r="AE189" t="s" s="1">
        <v>3008</v>
      </c>
      <c r="AF189" t="s" s="1"/>
      <c r="AG189" t="s" s="1">
        <v>386</v>
      </c>
      <c r="AH189" t="s" s="1"/>
      <c r="AI189" t="s" s="1">
        <v>2081</v>
      </c>
      <c r="AJ189" t="s" s="1"/>
      <c r="AK189" t="s" s="1"/>
      <c r="AL189" t="s" s="1">
        <v>1411</v>
      </c>
      <c r="AM189" t="s" s="1">
        <v>2008</v>
      </c>
      <c r="AN189" t="s" s="1"/>
      <c r="AO189" t="s" s="1">
        <v>1632</v>
      </c>
      <c r="AP189" t="s" s="1">
        <v>238</v>
      </c>
      <c r="AQ189" t="s" s="1">
        <v>1070</v>
      </c>
      <c r="AR189" t="s" s="1">
        <v>3061</v>
      </c>
      <c r="AS189" t="s" s="1">
        <v>233</v>
      </c>
      <c r="AT189" t="s" s="1">
        <v>1490</v>
      </c>
      <c r="AU189" t="s" s="1">
        <v>1098</v>
      </c>
      <c r="AV189" t="s" s="1">
        <v>2258</v>
      </c>
      <c r="AW189" t="s" s="1">
        <v>216</v>
      </c>
      <c r="AX189" t="s" s="1">
        <v>233</v>
      </c>
    </row>
    <row r="190" spans="1:50">
      <c r="A190" t="n" s="4">
        <v>186</v>
      </c>
      <c r="B190" t="s" s="1">
        <v>863</v>
      </c>
      <c r="C190" s="2">
        <f>HYPERLINK("https://my.zakupivli.pro/remote/dispatcher/state_purchase_lot_view/1852660")</f>
        <v/>
      </c>
      <c r="D190" t="s" s="1">
        <v>334</v>
      </c>
      <c r="E190" t="s" s="1">
        <v>333</v>
      </c>
      <c r="F190" t="s" s="1">
        <v>2995</v>
      </c>
      <c r="G190" t="s" s="1">
        <v>1526</v>
      </c>
      <c r="H190" t="n" s="6">
        <v>45986.0</v>
      </c>
      <c r="I190" t="n" s="6">
        <v>45986.0</v>
      </c>
      <c r="J190" t="n" s="8">
        <v>0.5734375</v>
      </c>
      <c r="K190" t="n" s="6">
        <v>45994.0</v>
      </c>
      <c r="L190" t="n" s="8">
        <v>0.0</v>
      </c>
      <c r="M190" t="n" s="9">
        <v>45994.575592037036</v>
      </c>
      <c r="N190" t="s" s="1">
        <v>1531</v>
      </c>
      <c r="O190" t="s" s="1">
        <v>1858</v>
      </c>
      <c r="P190" t="s" s="1">
        <v>279</v>
      </c>
      <c r="Q190" t="n" s="10">
        <v>6072.3</v>
      </c>
      <c r="R190" t="n" s="10">
        <v>612.0</v>
      </c>
      <c r="S190" t="s" s="1">
        <v>3019</v>
      </c>
      <c r="T190" t="n" s="1">
        <v>62280.0</v>
      </c>
      <c r="U190" t="n" s="10">
        <v>607230.0</v>
      </c>
      <c r="V190" t="s" s="1">
        <v>2201</v>
      </c>
      <c r="W190" t="s" s="1">
        <v>1819</v>
      </c>
      <c r="X190" t="s" s="1">
        <v>2615</v>
      </c>
      <c r="Y190" t="n" s="6">
        <v>46023.0</v>
      </c>
      <c r="Z190" t="n" s="6">
        <v>46387.0</v>
      </c>
      <c r="AA190" t="s" s="1"/>
      <c r="AB190" t="s" s="1"/>
      <c r="AC190" t="s" s="1"/>
      <c r="AD190" t="s" s="1"/>
      <c r="AE190" t="s" s="1"/>
      <c r="AF190" t="s" s="1"/>
      <c r="AG190" t="s" s="1"/>
      <c r="AH190" t="s" s="1"/>
      <c r="AI190" t="s" s="1"/>
      <c r="AJ190" t="s" s="1"/>
      <c r="AK190" t="s" s="1"/>
      <c r="AL190" t="s" s="1"/>
      <c r="AM190" t="s" s="1"/>
      <c r="AN190" t="s" s="1"/>
      <c r="AO190" t="s" s="1">
        <v>1919</v>
      </c>
      <c r="AP190" t="s" s="1">
        <v>238</v>
      </c>
      <c r="AQ190" t="s" s="1">
        <v>485</v>
      </c>
      <c r="AR190" t="s" s="1">
        <v>1817</v>
      </c>
      <c r="AS190" t="s" s="1">
        <v>233</v>
      </c>
      <c r="AT190" t="s" s="1">
        <v>2100</v>
      </c>
      <c r="AU190" t="s" s="1">
        <v>1305</v>
      </c>
      <c r="AV190" t="s" s="1">
        <v>2408</v>
      </c>
      <c r="AW190" t="s" s="1">
        <v>538</v>
      </c>
      <c r="AX190" t="s" s="1">
        <v>233</v>
      </c>
    </row>
    <row r="191" spans="1:50">
      <c r="A191" t="n" s="4">
        <v>187</v>
      </c>
      <c r="B191" t="s" s="1">
        <v>863</v>
      </c>
      <c r="C191" s="2">
        <f>HYPERLINK("https://my.zakupivli.pro/remote/dispatcher/state_purchase_lot_view/1852661")</f>
        <v/>
      </c>
      <c r="D191" t="s" s="1">
        <v>334</v>
      </c>
      <c r="E191" t="s" s="1">
        <v>333</v>
      </c>
      <c r="F191" t="s" s="1">
        <v>2995</v>
      </c>
      <c r="G191" t="s" s="1">
        <v>1526</v>
      </c>
      <c r="H191" t="n" s="6">
        <v>45986.0</v>
      </c>
      <c r="I191" t="n" s="6">
        <v>45986.0</v>
      </c>
      <c r="J191" t="n" s="8">
        <v>0.5734375</v>
      </c>
      <c r="K191" t="n" s="6">
        <v>45994.0</v>
      </c>
      <c r="L191" t="n" s="8">
        <v>0.0</v>
      </c>
      <c r="M191" t="n" s="9">
        <v>45994.58327458333</v>
      </c>
      <c r="N191" t="s" s="1">
        <v>1531</v>
      </c>
      <c r="O191" t="s" s="1">
        <v>1858</v>
      </c>
      <c r="P191" t="s" s="1">
        <v>279</v>
      </c>
      <c r="Q191" t="n" s="10">
        <v>3076.13</v>
      </c>
      <c r="R191" t="n" s="10">
        <v>612.0</v>
      </c>
      <c r="S191" t="s" s="1">
        <v>3019</v>
      </c>
      <c r="T191" t="n" s="1">
        <v>31550.0</v>
      </c>
      <c r="U191" t="n" s="10">
        <v>307612.5</v>
      </c>
      <c r="V191" t="s" s="1">
        <v>2201</v>
      </c>
      <c r="W191" t="s" s="1">
        <v>1819</v>
      </c>
      <c r="X191" t="s" s="1">
        <v>2641</v>
      </c>
      <c r="Y191" t="n" s="6">
        <v>46023.0</v>
      </c>
      <c r="Z191" t="n" s="6">
        <v>46387.0</v>
      </c>
      <c r="AA191" t="s" s="1"/>
      <c r="AB191" t="s" s="1"/>
      <c r="AC191" t="s" s="1"/>
      <c r="AD191" t="s" s="1"/>
      <c r="AE191" t="s" s="1"/>
      <c r="AF191" t="s" s="1"/>
      <c r="AG191" t="s" s="1"/>
      <c r="AH191" t="s" s="1"/>
      <c r="AI191" t="s" s="1"/>
      <c r="AJ191" t="s" s="1"/>
      <c r="AK191" t="s" s="1"/>
      <c r="AL191" t="s" s="1"/>
      <c r="AM191" t="s" s="1"/>
      <c r="AN191" t="s" s="1"/>
      <c r="AO191" t="s" s="1">
        <v>1920</v>
      </c>
      <c r="AP191" t="s" s="1">
        <v>238</v>
      </c>
      <c r="AQ191" t="s" s="1">
        <v>517</v>
      </c>
      <c r="AR191" t="s" s="1">
        <v>1817</v>
      </c>
      <c r="AS191" t="s" s="1">
        <v>233</v>
      </c>
      <c r="AT191" t="s" s="1">
        <v>2100</v>
      </c>
      <c r="AU191" t="s" s="1">
        <v>1305</v>
      </c>
      <c r="AV191" t="s" s="1">
        <v>2408</v>
      </c>
      <c r="AW191" t="s" s="1">
        <v>538</v>
      </c>
      <c r="AX191" t="s" s="1">
        <v>233</v>
      </c>
    </row>
    <row r="192" spans="1:50">
      <c r="A192" t="n" s="4">
        <v>188</v>
      </c>
      <c r="B192" t="s" s="1">
        <v>862</v>
      </c>
      <c r="C192" s="2">
        <f>HYPERLINK("https://my.zakupivli.pro/remote/dispatcher/state_purchase_lot_view/1852639")</f>
        <v/>
      </c>
      <c r="D192" t="s" s="1">
        <v>1632</v>
      </c>
      <c r="E192" t="s" s="1">
        <v>333</v>
      </c>
      <c r="F192" t="s" s="1">
        <v>2995</v>
      </c>
      <c r="G192" t="s" s="1">
        <v>1526</v>
      </c>
      <c r="H192" t="n" s="6">
        <v>45986.0</v>
      </c>
      <c r="I192" t="n" s="6">
        <v>45986.0</v>
      </c>
      <c r="J192" t="n" s="8">
        <v>0.5700115740740741</v>
      </c>
      <c r="K192" t="n" s="6">
        <v>45994.0</v>
      </c>
      <c r="L192" t="n" s="8">
        <v>0.5715856481481482</v>
      </c>
      <c r="M192" t="n" s="9">
        <v>45995.45957810185</v>
      </c>
      <c r="N192" t="s" s="1">
        <v>1531</v>
      </c>
      <c r="O192" t="s" s="1">
        <v>2793</v>
      </c>
      <c r="P192" t="s" s="1">
        <v>240</v>
      </c>
      <c r="Q192" t="n" s="10">
        <v>3082.0</v>
      </c>
      <c r="R192" t="n" s="10">
        <v>612.0</v>
      </c>
      <c r="S192" t="s" s="1">
        <v>3019</v>
      </c>
      <c r="T192" t="n" s="1">
        <v>61640.0</v>
      </c>
      <c r="U192" t="n" s="10">
        <v>616400.0</v>
      </c>
      <c r="V192" t="s" s="1">
        <v>2201</v>
      </c>
      <c r="W192" t="s" s="1">
        <v>2099</v>
      </c>
      <c r="X192" t="s" s="1">
        <v>2784</v>
      </c>
      <c r="Y192" t="s" s="1"/>
      <c r="Z192" t="n" s="6">
        <v>46387.0</v>
      </c>
      <c r="AA192" t="s" s="1"/>
      <c r="AB192" t="s" s="1"/>
      <c r="AC192" t="s" s="1"/>
      <c r="AD192" t="s" s="1"/>
      <c r="AE192" t="s" s="1"/>
      <c r="AF192" t="s" s="1"/>
      <c r="AG192" t="s" s="1"/>
      <c r="AH192" t="s" s="1"/>
      <c r="AI192" t="s" s="1"/>
      <c r="AJ192" t="s" s="1"/>
      <c r="AK192" t="s" s="1"/>
      <c r="AL192" t="s" s="1"/>
      <c r="AM192" t="s" s="1"/>
      <c r="AN192" t="s" s="1"/>
      <c r="AO192" t="s" s="1">
        <v>1632</v>
      </c>
      <c r="AP192" t="s" s="1">
        <v>238</v>
      </c>
      <c r="AQ192" t="s" s="1">
        <v>345</v>
      </c>
      <c r="AR192" t="s" s="1">
        <v>1567</v>
      </c>
      <c r="AS192" t="s" s="1">
        <v>233</v>
      </c>
      <c r="AT192" t="s" s="1">
        <v>2147</v>
      </c>
      <c r="AU192" t="s" s="1">
        <v>1317</v>
      </c>
      <c r="AV192" t="s" s="1">
        <v>2510</v>
      </c>
      <c r="AW192" t="s" s="1">
        <v>81</v>
      </c>
      <c r="AX192" t="s" s="1">
        <v>233</v>
      </c>
    </row>
    <row r="193" spans="1:50">
      <c r="A193" t="n" s="4">
        <v>189</v>
      </c>
      <c r="B193" t="s" s="1">
        <v>861</v>
      </c>
      <c r="C193" s="2">
        <f>HYPERLINK("https://my.zakupivli.pro/remote/dispatcher/state_purchase_view/63784046")</f>
        <v/>
      </c>
      <c r="D193" t="s" s="1">
        <v>1691</v>
      </c>
      <c r="E193" t="s" s="1">
        <v>333</v>
      </c>
      <c r="F193" t="s" s="1">
        <v>2995</v>
      </c>
      <c r="G193" t="s" s="1">
        <v>1725</v>
      </c>
      <c r="H193" t="n" s="6">
        <v>45986.0</v>
      </c>
      <c r="I193" t="n" s="6">
        <v>45986.0</v>
      </c>
      <c r="J193" t="n" s="8">
        <v>0.5656134259259259</v>
      </c>
      <c r="K193" t="n" s="6">
        <v>45992.0</v>
      </c>
      <c r="L193" t="n" s="8">
        <v>0.4166666666666667</v>
      </c>
      <c r="M193" t="s" s="1">
        <v>2994</v>
      </c>
      <c r="N193" t="s" s="1">
        <v>1531</v>
      </c>
      <c r="O193" t="s" s="1">
        <v>1768</v>
      </c>
      <c r="P193" t="s" s="1">
        <v>415</v>
      </c>
      <c r="Q193" t="s" s="1">
        <v>3088</v>
      </c>
      <c r="R193" t="n" s="10">
        <v>2040.0</v>
      </c>
      <c r="S193" t="s" s="1">
        <v>3019</v>
      </c>
      <c r="T193" t="n" s="1">
        <v>81000.0</v>
      </c>
      <c r="U193" t="s" s="1">
        <v>2010</v>
      </c>
      <c r="V193" t="s" s="1">
        <v>2201</v>
      </c>
      <c r="W193" t="s" s="1">
        <v>2099</v>
      </c>
      <c r="X193" t="s" s="1">
        <v>2644</v>
      </c>
      <c r="Y193" t="n" s="6">
        <v>46023.0</v>
      </c>
      <c r="Z193" t="n" s="6">
        <v>46387.0</v>
      </c>
      <c r="AA193" t="s" s="1">
        <v>2201</v>
      </c>
      <c r="AB193" t="s" s="1">
        <v>1506</v>
      </c>
      <c r="AC193" t="s" s="1">
        <v>2932</v>
      </c>
      <c r="AD193" t="s" s="1">
        <v>2201</v>
      </c>
      <c r="AE193" t="s" s="1"/>
      <c r="AF193" t="s" s="1"/>
      <c r="AG193" t="s" s="1"/>
      <c r="AH193" t="s" s="1"/>
      <c r="AI193" t="s" s="1">
        <v>1980</v>
      </c>
      <c r="AJ193" t="s" s="1"/>
      <c r="AK193" t="s" s="1"/>
      <c r="AL193" t="s" s="1">
        <v>1410</v>
      </c>
      <c r="AM193" t="s" s="1">
        <v>1713</v>
      </c>
      <c r="AN193" t="s" s="1">
        <v>3137</v>
      </c>
      <c r="AO193" t="s" s="1">
        <v>1698</v>
      </c>
      <c r="AP193" t="s" s="1">
        <v>238</v>
      </c>
      <c r="AQ193" t="s" s="1"/>
      <c r="AR193" t="s" s="1">
        <v>3046</v>
      </c>
      <c r="AS193" t="s" s="1">
        <v>233</v>
      </c>
      <c r="AT193" t="s" s="1">
        <v>2157</v>
      </c>
      <c r="AU193" t="s" s="1">
        <v>1212</v>
      </c>
      <c r="AV193" t="s" s="1">
        <v>2499</v>
      </c>
      <c r="AW193" t="s" s="1">
        <v>103</v>
      </c>
      <c r="AX193" t="s" s="1">
        <v>233</v>
      </c>
    </row>
    <row r="194" spans="1:50">
      <c r="A194" t="n" s="4">
        <v>190</v>
      </c>
      <c r="B194" t="s" s="1">
        <v>860</v>
      </c>
      <c r="C194" s="2">
        <f>HYPERLINK("https://my.zakupivli.pro/remote/dispatcher/state_purchase_lot_view/1852609")</f>
        <v/>
      </c>
      <c r="D194" t="s" s="1">
        <v>1632</v>
      </c>
      <c r="E194" t="s" s="1">
        <v>333</v>
      </c>
      <c r="F194" t="s" s="1">
        <v>2995</v>
      </c>
      <c r="G194" t="s" s="1">
        <v>1526</v>
      </c>
      <c r="H194" t="n" s="6">
        <v>45986.0</v>
      </c>
      <c r="I194" t="n" s="6">
        <v>45986.0</v>
      </c>
      <c r="J194" t="n" s="8">
        <v>0.5625578703703704</v>
      </c>
      <c r="K194" t="n" s="6">
        <v>45994.0</v>
      </c>
      <c r="L194" t="n" s="8">
        <v>0.5583333333333333</v>
      </c>
      <c r="M194" t="n" s="9">
        <v>45995.48438113426</v>
      </c>
      <c r="N194" t="s" s="1">
        <v>1531</v>
      </c>
      <c r="O194" t="s" s="1">
        <v>1831</v>
      </c>
      <c r="P194" t="s" s="1">
        <v>384</v>
      </c>
      <c r="Q194" t="n" s="10">
        <v>2140.0</v>
      </c>
      <c r="R194" t="n" s="10">
        <v>612.0</v>
      </c>
      <c r="S194" t="s" s="1">
        <v>3017</v>
      </c>
      <c r="T194" t="n" s="1">
        <v>43000.0</v>
      </c>
      <c r="U194" t="n" s="10">
        <v>428000.0</v>
      </c>
      <c r="V194" t="s" s="1">
        <v>2201</v>
      </c>
      <c r="W194" t="s" s="1">
        <v>1495</v>
      </c>
      <c r="X194" t="s" s="1">
        <v>2541</v>
      </c>
      <c r="Y194" t="n" s="6">
        <v>46023.0</v>
      </c>
      <c r="Z194" t="n" s="6">
        <v>46387.0</v>
      </c>
      <c r="AA194" t="s" s="1">
        <v>2201</v>
      </c>
      <c r="AB194" t="s" s="1"/>
      <c r="AC194" t="s" s="1">
        <v>2827</v>
      </c>
      <c r="AD194" t="s" s="1">
        <v>2013</v>
      </c>
      <c r="AE194" t="s" s="1"/>
      <c r="AF194" t="s" s="1">
        <v>2996</v>
      </c>
      <c r="AG194" t="s" s="1"/>
      <c r="AH194" t="s" s="1"/>
      <c r="AI194" t="s" s="1">
        <v>1804</v>
      </c>
      <c r="AJ194" t="s" s="1">
        <v>742</v>
      </c>
      <c r="AK194" t="s" s="1"/>
      <c r="AL194" t="s" s="1">
        <v>2083</v>
      </c>
      <c r="AM194" t="s" s="1">
        <v>2008</v>
      </c>
      <c r="AN194" t="s" s="1">
        <v>11</v>
      </c>
      <c r="AO194" t="s" s="1">
        <v>1659</v>
      </c>
      <c r="AP194" t="s" s="1">
        <v>238</v>
      </c>
      <c r="AQ194" t="s" s="1">
        <v>339</v>
      </c>
      <c r="AR194" t="s" s="1">
        <v>3039</v>
      </c>
      <c r="AS194" t="s" s="1">
        <v>233</v>
      </c>
      <c r="AT194" t="s" s="1">
        <v>2009</v>
      </c>
      <c r="AU194" t="s" s="1">
        <v>1170</v>
      </c>
      <c r="AV194" t="s" s="1">
        <v>2293</v>
      </c>
      <c r="AW194" t="s" s="1">
        <v>231</v>
      </c>
      <c r="AX194" t="s" s="1">
        <v>233</v>
      </c>
    </row>
    <row r="195" spans="1:50">
      <c r="A195" t="n" s="4">
        <v>191</v>
      </c>
      <c r="B195" t="s" s="1">
        <v>859</v>
      </c>
      <c r="C195" s="2">
        <f>HYPERLINK("https://my.zakupivli.pro/remote/dispatcher/state_purchase_view/63782915")</f>
        <v/>
      </c>
      <c r="D195" t="s" s="1">
        <v>1691</v>
      </c>
      <c r="E195" t="s" s="1">
        <v>333</v>
      </c>
      <c r="F195" t="s" s="1">
        <v>2995</v>
      </c>
      <c r="G195" t="s" s="1">
        <v>1725</v>
      </c>
      <c r="H195" t="n" s="6">
        <v>45986.0</v>
      </c>
      <c r="I195" t="n" s="6">
        <v>45986.0</v>
      </c>
      <c r="J195" t="n" s="8">
        <v>0.5622222222222222</v>
      </c>
      <c r="K195" t="n" s="6">
        <v>45989.0</v>
      </c>
      <c r="L195" t="n" s="8">
        <v>0.375</v>
      </c>
      <c r="M195" t="s" s="1">
        <v>2994</v>
      </c>
      <c r="N195" t="s" s="1">
        <v>1531</v>
      </c>
      <c r="O195" t="s" s="1">
        <v>1472</v>
      </c>
      <c r="P195" t="s" s="1">
        <v>394</v>
      </c>
      <c r="Q195" t="s" s="1">
        <v>3088</v>
      </c>
      <c r="R195" t="n" s="10">
        <v>408.0</v>
      </c>
      <c r="S195" t="s" s="1">
        <v>3019</v>
      </c>
      <c r="T195" t="n" s="1">
        <v>4724.0</v>
      </c>
      <c r="U195" t="s" s="1">
        <v>2010</v>
      </c>
      <c r="V195" t="s" s="1">
        <v>2201</v>
      </c>
      <c r="W195" t="s" s="1">
        <v>1377</v>
      </c>
      <c r="X195" t="s" s="1">
        <v>2633</v>
      </c>
      <c r="Y195" t="s" s="1"/>
      <c r="Z195" t="n" s="6">
        <v>46022.0</v>
      </c>
      <c r="AA195" t="s" s="1">
        <v>2201</v>
      </c>
      <c r="AB195" t="s" s="1">
        <v>2226</v>
      </c>
      <c r="AC195" t="s" s="1">
        <v>2864</v>
      </c>
      <c r="AD195" t="s" s="1">
        <v>2201</v>
      </c>
      <c r="AE195" t="s" s="1"/>
      <c r="AF195" t="s" s="1"/>
      <c r="AG195" t="s" s="1"/>
      <c r="AH195" t="s" s="1"/>
      <c r="AI195" t="s" s="1">
        <v>1980</v>
      </c>
      <c r="AJ195" t="s" s="1"/>
      <c r="AK195" t="s" s="1"/>
      <c r="AL195" t="s" s="1"/>
      <c r="AM195" t="s" s="1">
        <v>1713</v>
      </c>
      <c r="AN195" t="s" s="1"/>
      <c r="AO195" t="s" s="1">
        <v>1691</v>
      </c>
      <c r="AP195" t="s" s="1">
        <v>238</v>
      </c>
      <c r="AQ195" t="s" s="1"/>
      <c r="AR195" t="s" s="1">
        <v>3108</v>
      </c>
      <c r="AS195" t="s" s="1">
        <v>233</v>
      </c>
      <c r="AT195" t="s" s="1">
        <v>1997</v>
      </c>
      <c r="AU195" t="s" s="1">
        <v>1367</v>
      </c>
      <c r="AV195" t="s" s="1">
        <v>2270</v>
      </c>
      <c r="AW195" t="s" s="1">
        <v>144</v>
      </c>
      <c r="AX195" t="s" s="1">
        <v>233</v>
      </c>
    </row>
    <row r="196" spans="1:50">
      <c r="A196" t="n" s="4">
        <v>192</v>
      </c>
      <c r="B196" t="s" s="1">
        <v>858</v>
      </c>
      <c r="C196" s="2">
        <f>HYPERLINK("https://my.zakupivli.pro/remote/dispatcher/state_purchase_lot_view/1852586")</f>
        <v/>
      </c>
      <c r="D196" t="s" s="1">
        <v>1630</v>
      </c>
      <c r="E196" t="s" s="1">
        <v>333</v>
      </c>
      <c r="F196" t="s" s="1">
        <v>2995</v>
      </c>
      <c r="G196" t="s" s="1">
        <v>1526</v>
      </c>
      <c r="H196" t="n" s="6">
        <v>45986.0</v>
      </c>
      <c r="I196" t="n" s="6">
        <v>45986.0</v>
      </c>
      <c r="J196" t="n" s="8">
        <v>0.5565277777777777</v>
      </c>
      <c r="K196" t="n" s="6">
        <v>45994.0</v>
      </c>
      <c r="L196" t="n" s="8">
        <v>0.0</v>
      </c>
      <c r="M196" t="n" s="9">
        <v>45994.52549678241</v>
      </c>
      <c r="N196" t="s" s="1">
        <v>1531</v>
      </c>
      <c r="O196" t="s" s="1">
        <v>1773</v>
      </c>
      <c r="P196" t="s" s="1">
        <v>645</v>
      </c>
      <c r="Q196" t="n" s="10">
        <v>11785.4</v>
      </c>
      <c r="R196" t="n" s="10">
        <v>2040.0</v>
      </c>
      <c r="S196" t="s" s="1">
        <v>3019</v>
      </c>
      <c r="T196" t="n" s="1">
        <v>121000.0</v>
      </c>
      <c r="U196" t="n" s="10">
        <v>1178540.0</v>
      </c>
      <c r="V196" t="s" s="1">
        <v>2201</v>
      </c>
      <c r="W196" t="s" s="1">
        <v>1377</v>
      </c>
      <c r="X196" t="s" s="1">
        <v>2687</v>
      </c>
      <c r="Y196" t="n" s="6">
        <v>46023.0</v>
      </c>
      <c r="Z196" t="n" s="6">
        <v>46387.0</v>
      </c>
      <c r="AA196" t="s" s="1">
        <v>2201</v>
      </c>
      <c r="AB196" t="s" s="1"/>
      <c r="AC196" t="s" s="1">
        <v>2915</v>
      </c>
      <c r="AD196" t="s" s="1">
        <v>2201</v>
      </c>
      <c r="AE196" t="s" s="1">
        <v>3009</v>
      </c>
      <c r="AF196" t="s" s="1"/>
      <c r="AG196" t="s" s="1">
        <v>386</v>
      </c>
      <c r="AH196" t="s" s="1"/>
      <c r="AI196" t="s" s="1">
        <v>1980</v>
      </c>
      <c r="AJ196" t="s" s="1"/>
      <c r="AK196" t="s" s="1"/>
      <c r="AL196" t="s" s="1">
        <v>1411</v>
      </c>
      <c r="AM196" t="s" s="1">
        <v>2008</v>
      </c>
      <c r="AN196" t="s" s="1"/>
      <c r="AO196" t="s" s="1">
        <v>1632</v>
      </c>
      <c r="AP196" t="s" s="1">
        <v>238</v>
      </c>
      <c r="AQ196" t="s" s="1">
        <v>1116</v>
      </c>
      <c r="AR196" t="s" s="1">
        <v>3061</v>
      </c>
      <c r="AS196" t="s" s="1">
        <v>233</v>
      </c>
      <c r="AT196" t="s" s="1">
        <v>1490</v>
      </c>
      <c r="AU196" t="s" s="1">
        <v>1098</v>
      </c>
      <c r="AV196" t="s" s="1">
        <v>2258</v>
      </c>
      <c r="AW196" t="s" s="1">
        <v>216</v>
      </c>
      <c r="AX196" t="s" s="1">
        <v>233</v>
      </c>
    </row>
    <row r="197" spans="1:50">
      <c r="A197" t="n" s="4">
        <v>193</v>
      </c>
      <c r="B197" t="s" s="1">
        <v>857</v>
      </c>
      <c r="C197" s="2">
        <f>HYPERLINK("https://my.zakupivli.pro/remote/dispatcher/state_purchase_view/63783512")</f>
        <v/>
      </c>
      <c r="D197" t="s" s="1">
        <v>1632</v>
      </c>
      <c r="E197" t="s" s="1">
        <v>333</v>
      </c>
      <c r="F197" t="s" s="1">
        <v>2995</v>
      </c>
      <c r="G197" t="s" s="1">
        <v>1725</v>
      </c>
      <c r="H197" t="n" s="6">
        <v>45986.0</v>
      </c>
      <c r="I197" t="n" s="6">
        <v>45986.0</v>
      </c>
      <c r="J197" t="n" s="8">
        <v>0.5591435185185185</v>
      </c>
      <c r="K197" t="n" s="6">
        <v>45990.0</v>
      </c>
      <c r="L197" t="n" s="8">
        <v>0.5598148148148148</v>
      </c>
      <c r="M197" t="s" s="1">
        <v>2994</v>
      </c>
      <c r="N197" t="s" s="1">
        <v>1531</v>
      </c>
      <c r="O197" t="s" s="1">
        <v>1609</v>
      </c>
      <c r="P197" t="s" s="1">
        <v>276</v>
      </c>
      <c r="Q197" t="s" s="1">
        <v>3088</v>
      </c>
      <c r="R197" t="n" s="10">
        <v>142.8</v>
      </c>
      <c r="S197" t="s" s="1">
        <v>3019</v>
      </c>
      <c r="T197" t="n" s="1">
        <v>4618.4</v>
      </c>
      <c r="U197" t="s" s="1">
        <v>2010</v>
      </c>
      <c r="V197" t="s" s="1">
        <v>2201</v>
      </c>
      <c r="W197" t="s" s="1">
        <v>3035</v>
      </c>
      <c r="X197" t="s" s="1">
        <v>2717</v>
      </c>
      <c r="Y197" t="s" s="1"/>
      <c r="Z197" t="n" s="6">
        <v>46022.0</v>
      </c>
      <c r="AA197" t="s" s="1">
        <v>2201</v>
      </c>
      <c r="AB197" t="s" s="1"/>
      <c r="AC197" t="s" s="1"/>
      <c r="AD197" t="s" s="1">
        <v>2201</v>
      </c>
      <c r="AE197" t="s" s="1"/>
      <c r="AF197" t="s" s="1"/>
      <c r="AG197" t="s" s="1"/>
      <c r="AH197" t="s" s="1"/>
      <c r="AI197" t="s" s="1">
        <v>2081</v>
      </c>
      <c r="AJ197" t="s" s="1"/>
      <c r="AK197" t="s" s="1"/>
      <c r="AL197" t="s" s="1"/>
      <c r="AM197" t="s" s="1">
        <v>2008</v>
      </c>
      <c r="AN197" t="s" s="1"/>
      <c r="AO197" t="s" s="1">
        <v>1632</v>
      </c>
      <c r="AP197" t="s" s="1">
        <v>238</v>
      </c>
      <c r="AQ197" t="s" s="1"/>
      <c r="AR197" t="s" s="1">
        <v>1817</v>
      </c>
      <c r="AS197" t="s" s="1">
        <v>233</v>
      </c>
      <c r="AT197" t="s" s="1">
        <v>2975</v>
      </c>
      <c r="AU197" t="s" s="1">
        <v>1122</v>
      </c>
      <c r="AV197" t="s" s="1">
        <v>2751</v>
      </c>
      <c r="AW197" t="s" s="1">
        <v>52</v>
      </c>
      <c r="AX197" t="s" s="1">
        <v>233</v>
      </c>
    </row>
    <row r="198" spans="1:50">
      <c r="A198" t="n" s="4">
        <v>194</v>
      </c>
      <c r="B198" t="s" s="1">
        <v>856</v>
      </c>
      <c r="C198" s="2">
        <f>HYPERLINK("https://my.zakupivli.pro/remote/dispatcher/state_purchase_lot_view/1852601")</f>
        <v/>
      </c>
      <c r="D198" t="s" s="1">
        <v>1669</v>
      </c>
      <c r="E198" t="s" s="1">
        <v>333</v>
      </c>
      <c r="F198" t="s" s="1">
        <v>2995</v>
      </c>
      <c r="G198" t="s" s="1">
        <v>1526</v>
      </c>
      <c r="H198" t="n" s="6">
        <v>45986.0</v>
      </c>
      <c r="I198" t="n" s="6">
        <v>45986.0</v>
      </c>
      <c r="J198" t="n" s="8">
        <v>0.5575578703703704</v>
      </c>
      <c r="K198" t="n" s="6">
        <v>45994.0</v>
      </c>
      <c r="L198" t="n" s="8">
        <v>0.4166666666666667</v>
      </c>
      <c r="M198" t="n" s="9">
        <v>45995.64747628472</v>
      </c>
      <c r="N198" t="s" s="1">
        <v>1531</v>
      </c>
      <c r="O198" t="s" s="1">
        <v>1798</v>
      </c>
      <c r="P198" t="s" s="1">
        <v>499</v>
      </c>
      <c r="Q198" t="n" s="10">
        <v>2445.18</v>
      </c>
      <c r="R198" t="n" s="10">
        <v>612.0</v>
      </c>
      <c r="S198" t="s" s="1">
        <v>3019</v>
      </c>
      <c r="T198" t="n" s="1">
        <v>25000.0</v>
      </c>
      <c r="U198" t="n" s="10">
        <v>244518.3</v>
      </c>
      <c r="V198" t="s" s="1">
        <v>2201</v>
      </c>
      <c r="W198" t="s" s="1">
        <v>1819</v>
      </c>
      <c r="X198" t="s" s="1">
        <v>2300</v>
      </c>
      <c r="Y198" t="s" s="1"/>
      <c r="Z198" t="n" s="6">
        <v>46022.0</v>
      </c>
      <c r="AA198" t="s" s="1"/>
      <c r="AB198" t="s" s="1"/>
      <c r="AC198" t="s" s="1"/>
      <c r="AD198" t="s" s="1"/>
      <c r="AE198" t="s" s="1"/>
      <c r="AF198" t="s" s="1"/>
      <c r="AG198" t="s" s="1"/>
      <c r="AH198" t="s" s="1"/>
      <c r="AI198" t="s" s="1"/>
      <c r="AJ198" t="s" s="1"/>
      <c r="AK198" t="s" s="1"/>
      <c r="AL198" t="s" s="1"/>
      <c r="AM198" t="s" s="1"/>
      <c r="AN198" t="s" s="1"/>
      <c r="AO198" t="s" s="1">
        <v>1669</v>
      </c>
      <c r="AP198" t="s" s="1">
        <v>238</v>
      </c>
      <c r="AQ198" t="s" s="1">
        <v>714</v>
      </c>
      <c r="AR198" t="s" s="1">
        <v>1817</v>
      </c>
      <c r="AS198" t="s" s="1">
        <v>233</v>
      </c>
      <c r="AT198" t="s" s="1">
        <v>1732</v>
      </c>
      <c r="AU198" t="s" s="1">
        <v>1368</v>
      </c>
      <c r="AV198" t="s" s="1">
        <v>2407</v>
      </c>
      <c r="AW198" t="s" s="1">
        <v>529</v>
      </c>
      <c r="AX198" t="s" s="1">
        <v>233</v>
      </c>
    </row>
    <row r="199" spans="1:50">
      <c r="A199" t="n" s="4">
        <v>195</v>
      </c>
      <c r="B199" t="s" s="1">
        <v>855</v>
      </c>
      <c r="C199" s="2">
        <f>HYPERLINK("https://my.zakupivli.pro/remote/dispatcher/state_purchase_view/63782989")</f>
        <v/>
      </c>
      <c r="D199" t="s" s="1">
        <v>1678</v>
      </c>
      <c r="E199" t="s" s="1">
        <v>333</v>
      </c>
      <c r="F199" t="s" s="1">
        <v>2995</v>
      </c>
      <c r="G199" t="s" s="1">
        <v>1725</v>
      </c>
      <c r="H199" t="n" s="6">
        <v>45986.0</v>
      </c>
      <c r="I199" t="n" s="6">
        <v>45986.0</v>
      </c>
      <c r="J199" t="n" s="8">
        <v>0.5550115740740741</v>
      </c>
      <c r="K199" t="n" s="6">
        <v>45989.0</v>
      </c>
      <c r="L199" t="n" s="8">
        <v>0.4166666666666667</v>
      </c>
      <c r="M199" t="s" s="1">
        <v>2994</v>
      </c>
      <c r="N199" t="s" s="1">
        <v>1531</v>
      </c>
      <c r="O199" t="s" s="1">
        <v>1767</v>
      </c>
      <c r="P199" t="s" s="1">
        <v>678</v>
      </c>
      <c r="Q199" t="s" s="1">
        <v>3088</v>
      </c>
      <c r="R199" t="n" s="10">
        <v>142.8</v>
      </c>
      <c r="S199" t="s" s="1">
        <v>3019</v>
      </c>
      <c r="T199" t="n" s="1">
        <v>4400.0</v>
      </c>
      <c r="U199" t="s" s="1">
        <v>2010</v>
      </c>
      <c r="V199" t="s" s="1">
        <v>2201</v>
      </c>
      <c r="W199" t="s" s="1">
        <v>1495</v>
      </c>
      <c r="X199" t="s" s="1">
        <v>2577</v>
      </c>
      <c r="Y199" t="n" s="6">
        <v>45992.0</v>
      </c>
      <c r="Z199" t="n" s="6">
        <v>46022.0</v>
      </c>
      <c r="AA199" t="s" s="1">
        <v>2201</v>
      </c>
      <c r="AB199" t="s" s="1"/>
      <c r="AC199" t="s" s="1"/>
      <c r="AD199" t="s" s="1">
        <v>2013</v>
      </c>
      <c r="AE199" t="s" s="1"/>
      <c r="AF199" t="s" s="1"/>
      <c r="AG199" t="s" s="1"/>
      <c r="AH199" t="s" s="1"/>
      <c r="AI199" t="s" s="1">
        <v>1804</v>
      </c>
      <c r="AJ199" t="s" s="1"/>
      <c r="AK199" t="s" s="1"/>
      <c r="AL199" t="s" s="1"/>
      <c r="AM199" t="s" s="1">
        <v>1438</v>
      </c>
      <c r="AN199" t="s" s="1"/>
      <c r="AO199" t="s" s="1">
        <v>1678</v>
      </c>
      <c r="AP199" t="s" s="1">
        <v>238</v>
      </c>
      <c r="AQ199" t="s" s="1"/>
      <c r="AR199" t="s" s="1">
        <v>1501</v>
      </c>
      <c r="AS199" t="s" s="1">
        <v>233</v>
      </c>
      <c r="AT199" t="s" s="1">
        <v>1498</v>
      </c>
      <c r="AU199" t="s" s="1">
        <v>1266</v>
      </c>
      <c r="AV199" t="s" s="1">
        <v>2294</v>
      </c>
      <c r="AW199" t="s" s="1">
        <v>108</v>
      </c>
      <c r="AX199" t="s" s="1">
        <v>233</v>
      </c>
    </row>
    <row r="200" spans="1:50">
      <c r="A200" t="n" s="4">
        <v>196</v>
      </c>
      <c r="B200" t="s" s="1">
        <v>854</v>
      </c>
      <c r="C200" s="2">
        <f>HYPERLINK("https://my.zakupivli.pro/remote/dispatcher/state_purchase_view/63783286")</f>
        <v/>
      </c>
      <c r="D200" t="s" s="1">
        <v>1632</v>
      </c>
      <c r="E200" t="s" s="1">
        <v>333</v>
      </c>
      <c r="F200" t="s" s="1">
        <v>2995</v>
      </c>
      <c r="G200" t="s" s="1">
        <v>1725</v>
      </c>
      <c r="H200" t="n" s="6">
        <v>45986.0</v>
      </c>
      <c r="I200" t="n" s="6">
        <v>45986.0</v>
      </c>
      <c r="J200" t="n" s="8">
        <v>0.5558101851851852</v>
      </c>
      <c r="K200" t="n" s="6">
        <v>45989.0</v>
      </c>
      <c r="L200" t="n" s="8">
        <v>0.0</v>
      </c>
      <c r="M200" t="s" s="1">
        <v>2994</v>
      </c>
      <c r="N200" t="s" s="1">
        <v>1531</v>
      </c>
      <c r="O200" t="s" s="1">
        <v>2800</v>
      </c>
      <c r="P200" t="s" s="1">
        <v>630</v>
      </c>
      <c r="Q200" t="s" s="1">
        <v>3088</v>
      </c>
      <c r="R200" t="n" s="10">
        <v>612.0</v>
      </c>
      <c r="S200" t="s" s="1">
        <v>3019</v>
      </c>
      <c r="T200" t="n" s="1">
        <v>37300.0</v>
      </c>
      <c r="U200" t="s" s="1">
        <v>2010</v>
      </c>
      <c r="V200" t="s" s="1">
        <v>2201</v>
      </c>
      <c r="W200" t="s" s="1">
        <v>2802</v>
      </c>
      <c r="X200" t="s" s="1">
        <v>2758</v>
      </c>
      <c r="Y200" t="s" s="1"/>
      <c r="Z200" t="n" s="6">
        <v>46022.0</v>
      </c>
      <c r="AA200" t="s" s="1">
        <v>2201</v>
      </c>
      <c r="AB200" t="s" s="1"/>
      <c r="AC200" t="s" s="1">
        <v>3135</v>
      </c>
      <c r="AD200" t="s" s="1">
        <v>2201</v>
      </c>
      <c r="AE200" t="s" s="1"/>
      <c r="AF200" t="s" s="1"/>
      <c r="AG200" t="s" s="1"/>
      <c r="AH200" t="s" s="1">
        <v>3089</v>
      </c>
      <c r="AI200" t="s" s="1">
        <v>1980</v>
      </c>
      <c r="AJ200" t="s" s="1"/>
      <c r="AK200" t="s" s="1"/>
      <c r="AL200" t="s" s="1">
        <v>1415</v>
      </c>
      <c r="AM200" t="s" s="1">
        <v>2008</v>
      </c>
      <c r="AN200" t="s" s="1"/>
      <c r="AO200" t="s" s="1">
        <v>1632</v>
      </c>
      <c r="AP200" t="s" s="1">
        <v>238</v>
      </c>
      <c r="AQ200" t="s" s="1"/>
      <c r="AR200" t="s" s="1">
        <v>2801</v>
      </c>
      <c r="AS200" t="s" s="1">
        <v>233</v>
      </c>
      <c r="AT200" t="s" s="1">
        <v>1429</v>
      </c>
      <c r="AU200" t="s" s="1">
        <v>1141</v>
      </c>
      <c r="AV200" t="s" s="1">
        <v>2565</v>
      </c>
      <c r="AW200" t="s" s="1">
        <v>174</v>
      </c>
      <c r="AX200" t="s" s="1">
        <v>233</v>
      </c>
    </row>
    <row r="201" spans="1:50">
      <c r="A201" t="n" s="4">
        <v>197</v>
      </c>
      <c r="B201" t="s" s="1">
        <v>853</v>
      </c>
      <c r="C201" s="2">
        <f>HYPERLINK("https://my.zakupivli.pro/remote/dispatcher/state_purchase_view/63782827")</f>
        <v/>
      </c>
      <c r="D201" t="s" s="1">
        <v>1678</v>
      </c>
      <c r="E201" t="s" s="1">
        <v>333</v>
      </c>
      <c r="F201" t="s" s="1">
        <v>2995</v>
      </c>
      <c r="G201" t="s" s="1">
        <v>1725</v>
      </c>
      <c r="H201" t="n" s="6">
        <v>45986.0</v>
      </c>
      <c r="I201" t="n" s="6">
        <v>45986.0</v>
      </c>
      <c r="J201" t="n" s="8">
        <v>0.5523263888888889</v>
      </c>
      <c r="K201" t="n" s="6">
        <v>45989.0</v>
      </c>
      <c r="L201" t="n" s="8">
        <v>0.375</v>
      </c>
      <c r="M201" t="s" s="1">
        <v>2994</v>
      </c>
      <c r="N201" t="s" s="1">
        <v>1531</v>
      </c>
      <c r="O201" t="s" s="1">
        <v>1900</v>
      </c>
      <c r="P201" t="s" s="1">
        <v>457</v>
      </c>
      <c r="Q201" t="s" s="1">
        <v>3088</v>
      </c>
      <c r="R201" t="n" s="10">
        <v>408.0</v>
      </c>
      <c r="S201" t="s" s="1">
        <v>3019</v>
      </c>
      <c r="T201" t="n" s="1">
        <v>5968.0</v>
      </c>
      <c r="U201" t="s" s="1">
        <v>2010</v>
      </c>
      <c r="V201" t="s" s="1">
        <v>2201</v>
      </c>
      <c r="W201" t="s" s="1">
        <v>1545</v>
      </c>
      <c r="X201" t="s" s="1">
        <v>2449</v>
      </c>
      <c r="Y201" t="s" s="1"/>
      <c r="Z201" t="n" s="6">
        <v>46022.0</v>
      </c>
      <c r="AA201" t="s" s="1">
        <v>2201</v>
      </c>
      <c r="AB201" t="s" s="1">
        <v>2194</v>
      </c>
      <c r="AC201" t="s" s="1">
        <v>2853</v>
      </c>
      <c r="AD201" t="s" s="1">
        <v>2201</v>
      </c>
      <c r="AE201" t="s" s="1"/>
      <c r="AF201" t="s" s="1"/>
      <c r="AG201" t="s" s="1"/>
      <c r="AH201" t="s" s="1"/>
      <c r="AI201" t="s" s="1">
        <v>1980</v>
      </c>
      <c r="AJ201" t="s" s="1"/>
      <c r="AK201" t="s" s="1"/>
      <c r="AL201" t="s" s="1">
        <v>1402</v>
      </c>
      <c r="AM201" t="s" s="1">
        <v>1438</v>
      </c>
      <c r="AN201" t="s" s="1"/>
      <c r="AO201" t="s" s="1">
        <v>1678</v>
      </c>
      <c r="AP201" t="s" s="1">
        <v>238</v>
      </c>
      <c r="AQ201" t="s" s="1"/>
      <c r="AR201" t="s" s="1">
        <v>1548</v>
      </c>
      <c r="AS201" t="s" s="1">
        <v>233</v>
      </c>
      <c r="AT201" t="s" s="1">
        <v>1912</v>
      </c>
      <c r="AU201" t="s" s="1">
        <v>1217</v>
      </c>
      <c r="AV201" t="s" s="1">
        <v>2319</v>
      </c>
      <c r="AW201" t="s" s="1">
        <v>134</v>
      </c>
      <c r="AX201" t="s" s="1">
        <v>233</v>
      </c>
    </row>
    <row r="202" spans="1:50">
      <c r="A202" t="n" s="4">
        <v>198</v>
      </c>
      <c r="B202" t="s" s="1">
        <v>852</v>
      </c>
      <c r="C202" s="2">
        <f>HYPERLINK("https://my.zakupivli.pro/remote/dispatcher/state_purchase_view/63782776")</f>
        <v/>
      </c>
      <c r="D202" t="s" s="1">
        <v>1632</v>
      </c>
      <c r="E202" t="s" s="1">
        <v>333</v>
      </c>
      <c r="F202" t="s" s="1">
        <v>2995</v>
      </c>
      <c r="G202" t="s" s="1">
        <v>1725</v>
      </c>
      <c r="H202" t="n" s="6">
        <v>45986.0</v>
      </c>
      <c r="I202" t="n" s="6">
        <v>45986.0</v>
      </c>
      <c r="J202" t="n" s="8">
        <v>0.5505787037037037</v>
      </c>
      <c r="K202" t="n" s="6">
        <v>45990.0</v>
      </c>
      <c r="L202" t="n" s="8">
        <v>0.4166666666666667</v>
      </c>
      <c r="M202" t="s" s="1">
        <v>2994</v>
      </c>
      <c r="N202" t="s" s="1">
        <v>1531</v>
      </c>
      <c r="O202" t="s" s="1">
        <v>1849</v>
      </c>
      <c r="P202" t="s" s="1">
        <v>284</v>
      </c>
      <c r="Q202" t="s" s="1">
        <v>3088</v>
      </c>
      <c r="R202" t="n" s="10">
        <v>4080.0</v>
      </c>
      <c r="S202" t="s" s="1">
        <v>3019</v>
      </c>
      <c r="T202" t="n" s="1">
        <v>900000.0</v>
      </c>
      <c r="U202" t="s" s="1">
        <v>2010</v>
      </c>
      <c r="V202" t="s" s="1">
        <v>2201</v>
      </c>
      <c r="W202" t="s" s="1">
        <v>1819</v>
      </c>
      <c r="X202" t="s" s="1">
        <v>2699</v>
      </c>
      <c r="Y202" t="n" s="6">
        <v>46023.0</v>
      </c>
      <c r="Z202" t="n" s="6">
        <v>46387.0</v>
      </c>
      <c r="AA202" t="s" s="1">
        <v>2201</v>
      </c>
      <c r="AB202" t="s" s="1"/>
      <c r="AC202" t="s" s="1">
        <v>2815</v>
      </c>
      <c r="AD202" t="s" s="1">
        <v>2013</v>
      </c>
      <c r="AE202" t="s" s="1"/>
      <c r="AF202" t="s" s="1"/>
      <c r="AG202" t="s" s="1"/>
      <c r="AH202" t="s" s="1"/>
      <c r="AI202" t="s" s="1">
        <v>1804</v>
      </c>
      <c r="AJ202" t="s" s="1"/>
      <c r="AK202" t="s" s="1"/>
      <c r="AL202" t="s" s="1">
        <v>2085</v>
      </c>
      <c r="AM202" t="s" s="1">
        <v>2008</v>
      </c>
      <c r="AN202" t="s" s="1">
        <v>2907</v>
      </c>
      <c r="AO202" t="s" s="1">
        <v>1670</v>
      </c>
      <c r="AP202" t="s" s="1">
        <v>238</v>
      </c>
      <c r="AQ202" t="s" s="1"/>
      <c r="AR202" t="s" s="1">
        <v>1965</v>
      </c>
      <c r="AS202" t="s" s="1">
        <v>233</v>
      </c>
      <c r="AT202" t="s" s="1">
        <v>2980</v>
      </c>
      <c r="AU202" t="s" s="1">
        <v>1339</v>
      </c>
      <c r="AV202" t="s" s="1">
        <v>2419</v>
      </c>
      <c r="AW202" t="s" s="1">
        <v>530</v>
      </c>
      <c r="AX202" t="s" s="1">
        <v>233</v>
      </c>
    </row>
    <row r="203" spans="1:50">
      <c r="A203" t="n" s="4">
        <v>199</v>
      </c>
      <c r="B203" t="s" s="1">
        <v>851</v>
      </c>
      <c r="C203" s="2">
        <f>HYPERLINK("https://my.zakupivli.pro/remote/dispatcher/state_purchase_view/63783462")</f>
        <v/>
      </c>
      <c r="D203" t="s" s="1">
        <v>1678</v>
      </c>
      <c r="E203" t="s" s="1">
        <v>333</v>
      </c>
      <c r="F203" t="s" s="1">
        <v>2995</v>
      </c>
      <c r="G203" t="s" s="1">
        <v>1725</v>
      </c>
      <c r="H203" t="n" s="6">
        <v>45986.0</v>
      </c>
      <c r="I203" t="n" s="6">
        <v>45986.0</v>
      </c>
      <c r="J203" t="n" s="8">
        <v>0.5586689814814815</v>
      </c>
      <c r="K203" t="n" s="6">
        <v>45989.0</v>
      </c>
      <c r="L203" t="n" s="8">
        <v>0.3333333333333333</v>
      </c>
      <c r="M203" t="s" s="1">
        <v>2994</v>
      </c>
      <c r="N203" t="s" s="1">
        <v>1531</v>
      </c>
      <c r="O203" t="s" s="1">
        <v>1520</v>
      </c>
      <c r="P203" t="s" s="1">
        <v>511</v>
      </c>
      <c r="Q203" t="s" s="1">
        <v>3088</v>
      </c>
      <c r="R203" t="n" s="10">
        <v>612.0</v>
      </c>
      <c r="S203" t="s" s="1">
        <v>3019</v>
      </c>
      <c r="T203" t="n" s="1">
        <v>30000.0</v>
      </c>
      <c r="U203" t="s" s="1">
        <v>2010</v>
      </c>
      <c r="V203" t="s" s="1">
        <v>2201</v>
      </c>
      <c r="W203" t="s" s="1">
        <v>2192</v>
      </c>
      <c r="X203" t="s" s="1">
        <v>2553</v>
      </c>
      <c r="Y203" t="s" s="1"/>
      <c r="Z203" t="n" s="6">
        <v>46022.0</v>
      </c>
      <c r="AA203" t="s" s="1">
        <v>2201</v>
      </c>
      <c r="AB203" t="s" s="1"/>
      <c r="AC203" t="s" s="1">
        <v>2874</v>
      </c>
      <c r="AD203" t="s" s="1">
        <v>2201</v>
      </c>
      <c r="AE203" t="s" s="1"/>
      <c r="AF203" t="s" s="1"/>
      <c r="AG203" t="s" s="1"/>
      <c r="AH203" t="s" s="1"/>
      <c r="AI203" t="s" s="1">
        <v>1980</v>
      </c>
      <c r="AJ203" t="s" s="1"/>
      <c r="AK203" t="s" s="1"/>
      <c r="AL203" t="s" s="1">
        <v>1412</v>
      </c>
      <c r="AM203" t="s" s="1">
        <v>1438</v>
      </c>
      <c r="AN203" t="s" s="1"/>
      <c r="AO203" t="s" s="1">
        <v>1661</v>
      </c>
      <c r="AP203" t="s" s="1">
        <v>238</v>
      </c>
      <c r="AQ203" t="s" s="1"/>
      <c r="AR203" t="s" s="1">
        <v>3080</v>
      </c>
      <c r="AS203" t="s" s="1">
        <v>233</v>
      </c>
      <c r="AT203" t="s" s="1">
        <v>1440</v>
      </c>
      <c r="AU203" t="s" s="1">
        <v>1256</v>
      </c>
      <c r="AV203" t="s" s="1">
        <v>2551</v>
      </c>
      <c r="AW203" t="s" s="1">
        <v>84</v>
      </c>
      <c r="AX203" t="s" s="1">
        <v>233</v>
      </c>
    </row>
    <row r="204" spans="1:50">
      <c r="A204" t="n" s="4">
        <v>200</v>
      </c>
      <c r="B204" t="s" s="1">
        <v>850</v>
      </c>
      <c r="C204" s="2">
        <f>HYPERLINK("https://my.zakupivli.pro/remote/dispatcher/state_purchase_view/63782471")</f>
        <v/>
      </c>
      <c r="D204" t="s" s="1">
        <v>1678</v>
      </c>
      <c r="E204" t="s" s="1">
        <v>333</v>
      </c>
      <c r="F204" t="s" s="1">
        <v>2995</v>
      </c>
      <c r="G204" t="s" s="1">
        <v>1725</v>
      </c>
      <c r="H204" t="n" s="6">
        <v>45986.0</v>
      </c>
      <c r="I204" t="n" s="6">
        <v>45986.0</v>
      </c>
      <c r="J204" t="n" s="8">
        <v>0.5489930555555556</v>
      </c>
      <c r="K204" t="n" s="6">
        <v>45989.0</v>
      </c>
      <c r="L204" t="n" s="8">
        <v>0.0</v>
      </c>
      <c r="M204" t="s" s="1">
        <v>2994</v>
      </c>
      <c r="N204" t="s" s="1">
        <v>1531</v>
      </c>
      <c r="O204" t="s" s="1">
        <v>1486</v>
      </c>
      <c r="P204" t="s" s="1">
        <v>621</v>
      </c>
      <c r="Q204" t="s" s="1">
        <v>3088</v>
      </c>
      <c r="R204" t="n" s="10">
        <v>612.0</v>
      </c>
      <c r="S204" t="s" s="1">
        <v>3019</v>
      </c>
      <c r="T204" t="n" s="1">
        <v>60000.0</v>
      </c>
      <c r="U204" t="s" s="1">
        <v>2010</v>
      </c>
      <c r="V204" t="s" s="1">
        <v>2201</v>
      </c>
      <c r="W204" t="s" s="1">
        <v>1624</v>
      </c>
      <c r="X204" t="s" s="1">
        <v>2492</v>
      </c>
      <c r="Y204" t="s" s="1"/>
      <c r="Z204" t="n" s="6">
        <v>46022.0</v>
      </c>
      <c r="AA204" t="s" s="1">
        <v>2201</v>
      </c>
      <c r="AB204" t="s" s="1"/>
      <c r="AC204" t="s" s="1">
        <v>2819</v>
      </c>
      <c r="AD204" t="s" s="1">
        <v>2013</v>
      </c>
      <c r="AE204" t="s" s="1"/>
      <c r="AF204" t="s" s="1"/>
      <c r="AG204" t="s" s="1"/>
      <c r="AH204" t="s" s="1"/>
      <c r="AI204" t="s" s="1">
        <v>1400</v>
      </c>
      <c r="AJ204" t="s" s="1"/>
      <c r="AK204" t="s" s="1"/>
      <c r="AL204" t="s" s="1"/>
      <c r="AM204" t="s" s="1">
        <v>1438</v>
      </c>
      <c r="AN204" t="s" s="1">
        <v>1738</v>
      </c>
      <c r="AO204" t="s" s="1">
        <v>1681</v>
      </c>
      <c r="AP204" t="s" s="1">
        <v>238</v>
      </c>
      <c r="AQ204" t="s" s="1"/>
      <c r="AR204" t="s" s="1">
        <v>2092</v>
      </c>
      <c r="AS204" t="s" s="1">
        <v>233</v>
      </c>
      <c r="AT204" t="s" s="1">
        <v>1389</v>
      </c>
      <c r="AU204" t="s" s="1">
        <v>1315</v>
      </c>
      <c r="AV204" t="s" s="1">
        <v>2349</v>
      </c>
      <c r="AW204" t="s" s="1">
        <v>162</v>
      </c>
      <c r="AX204" t="s" s="1">
        <v>233</v>
      </c>
    </row>
    <row r="205" spans="1:50">
      <c r="A205" t="n" s="4">
        <v>201</v>
      </c>
      <c r="B205" t="s" s="1">
        <v>849</v>
      </c>
      <c r="C205" s="2">
        <f>HYPERLINK("https://my.zakupivli.pro/remote/dispatcher/state_purchase_view/63782032")</f>
        <v/>
      </c>
      <c r="D205" t="s" s="1">
        <v>1632</v>
      </c>
      <c r="E205" t="s" s="1">
        <v>333</v>
      </c>
      <c r="F205" t="s" s="1">
        <v>2995</v>
      </c>
      <c r="G205" t="s" s="1">
        <v>1725</v>
      </c>
      <c r="H205" t="n" s="6">
        <v>45986.0</v>
      </c>
      <c r="I205" t="n" s="6">
        <v>45986.0</v>
      </c>
      <c r="J205" t="n" s="8">
        <v>0.5448611111111111</v>
      </c>
      <c r="K205" t="n" s="6">
        <v>45989.0</v>
      </c>
      <c r="L205" t="n" s="8">
        <v>0.4166666666666667</v>
      </c>
      <c r="M205" t="s" s="1">
        <v>2994</v>
      </c>
      <c r="N205" t="s" s="1">
        <v>1531</v>
      </c>
      <c r="O205" t="s" s="1">
        <v>1586</v>
      </c>
      <c r="P205" t="s" s="1">
        <v>592</v>
      </c>
      <c r="Q205" t="s" s="1">
        <v>3088</v>
      </c>
      <c r="R205" t="n" s="10">
        <v>408.0</v>
      </c>
      <c r="S205" t="s" s="1">
        <v>3019</v>
      </c>
      <c r="T205" t="n" s="1">
        <v>20000.0</v>
      </c>
      <c r="U205" t="s" s="1">
        <v>2010</v>
      </c>
      <c r="V205" t="s" s="1">
        <v>2201</v>
      </c>
      <c r="W205" t="s" s="1">
        <v>1545</v>
      </c>
      <c r="X205" t="s" s="1">
        <v>2648</v>
      </c>
      <c r="Y205" t="n" s="6">
        <v>45992.0</v>
      </c>
      <c r="Z205" t="n" s="6">
        <v>46022.0</v>
      </c>
      <c r="AA205" t="s" s="1">
        <v>2201</v>
      </c>
      <c r="AB205" t="s" s="1"/>
      <c r="AC205" t="s" s="1">
        <v>2897</v>
      </c>
      <c r="AD205" t="s" s="1">
        <v>2013</v>
      </c>
      <c r="AE205" t="s" s="1"/>
      <c r="AF205" t="s" s="1"/>
      <c r="AG205" t="s" s="1"/>
      <c r="AH205" t="s" s="1">
        <v>689</v>
      </c>
      <c r="AI205" t="s" s="1">
        <v>1804</v>
      </c>
      <c r="AJ205" t="s" s="1"/>
      <c r="AK205" t="s" s="1"/>
      <c r="AL205" t="s" s="1">
        <v>1402</v>
      </c>
      <c r="AM205" t="s" s="1">
        <v>2008</v>
      </c>
      <c r="AN205" t="s" s="1">
        <v>341</v>
      </c>
      <c r="AO205" t="s" s="1">
        <v>1595</v>
      </c>
      <c r="AP205" t="s" s="1">
        <v>238</v>
      </c>
      <c r="AQ205" t="s" s="1"/>
      <c r="AR205" t="s" s="1">
        <v>1551</v>
      </c>
      <c r="AS205" t="s" s="1">
        <v>233</v>
      </c>
      <c r="AT205" t="s" s="1">
        <v>2157</v>
      </c>
      <c r="AU205" t="s" s="1">
        <v>1211</v>
      </c>
      <c r="AV205" t="s" s="1">
        <v>2311</v>
      </c>
      <c r="AW205" t="s" s="1">
        <v>117</v>
      </c>
      <c r="AX205" t="s" s="1">
        <v>233</v>
      </c>
    </row>
    <row r="206" spans="1:50">
      <c r="A206" t="n" s="4">
        <v>202</v>
      </c>
      <c r="B206" t="s" s="1">
        <v>848</v>
      </c>
      <c r="C206" s="2">
        <f>HYPERLINK("https://my.zakupivli.pro/remote/dispatcher/state_purchase_lot_view/1852552")</f>
        <v/>
      </c>
      <c r="D206" t="s" s="1">
        <v>3001</v>
      </c>
      <c r="E206" t="s" s="1">
        <v>333</v>
      </c>
      <c r="F206" t="s" s="1">
        <v>2995</v>
      </c>
      <c r="G206" t="s" s="1">
        <v>1526</v>
      </c>
      <c r="H206" t="n" s="6">
        <v>45986.0</v>
      </c>
      <c r="I206" t="n" s="6">
        <v>45986.0</v>
      </c>
      <c r="J206" t="n" s="8">
        <v>0.54375</v>
      </c>
      <c r="K206" t="n" s="6">
        <v>45994.0</v>
      </c>
      <c r="L206" t="n" s="8">
        <v>0.0</v>
      </c>
      <c r="M206" t="n" s="9">
        <v>45994.51759581018</v>
      </c>
      <c r="N206" t="s" s="1">
        <v>1531</v>
      </c>
      <c r="O206" t="s" s="1">
        <v>1482</v>
      </c>
      <c r="P206" t="s" s="1">
        <v>614</v>
      </c>
      <c r="Q206" t="n" s="10">
        <v>27946.8</v>
      </c>
      <c r="R206" t="n" s="10">
        <v>2040.0</v>
      </c>
      <c r="S206" t="s" s="1">
        <v>3019</v>
      </c>
      <c r="T206" t="n" s="1">
        <v>110900.0</v>
      </c>
      <c r="U206" t="n" s="10">
        <v>1397340.0</v>
      </c>
      <c r="V206" t="s" s="1">
        <v>2201</v>
      </c>
      <c r="W206" t="s" s="1">
        <v>2099</v>
      </c>
      <c r="X206" t="s" s="1">
        <v>2300</v>
      </c>
      <c r="Y206" t="s" s="1"/>
      <c r="Z206" t="n" s="6">
        <v>46387.0</v>
      </c>
      <c r="AA206" t="s" s="1">
        <v>2201</v>
      </c>
      <c r="AB206" t="s" s="1"/>
      <c r="AC206" t="s" s="1">
        <v>604</v>
      </c>
      <c r="AD206" t="s" s="1">
        <v>2201</v>
      </c>
      <c r="AE206" t="s" s="1"/>
      <c r="AF206" t="s" s="1">
        <v>3134</v>
      </c>
      <c r="AG206" t="s" s="1">
        <v>392</v>
      </c>
      <c r="AH206" t="s" s="1"/>
      <c r="AI206" t="s" s="1">
        <v>2081</v>
      </c>
      <c r="AJ206" t="s" s="1"/>
      <c r="AK206" t="s" s="1"/>
      <c r="AL206" t="s" s="1">
        <v>1410</v>
      </c>
      <c r="AM206" t="s" s="1">
        <v>2008</v>
      </c>
      <c r="AN206" t="s" s="1"/>
      <c r="AO206" t="s" s="1">
        <v>3001</v>
      </c>
      <c r="AP206" t="s" s="1">
        <v>238</v>
      </c>
      <c r="AQ206" t="s" s="1">
        <v>715</v>
      </c>
      <c r="AR206" t="s" s="1">
        <v>1964</v>
      </c>
      <c r="AS206" t="s" s="1">
        <v>233</v>
      </c>
      <c r="AT206" t="s" s="1">
        <v>2049</v>
      </c>
      <c r="AU206" t="s" s="1">
        <v>1247</v>
      </c>
      <c r="AV206" t="s" s="1">
        <v>2506</v>
      </c>
      <c r="AW206" t="s" s="1">
        <v>75</v>
      </c>
      <c r="AX206" t="s" s="1">
        <v>233</v>
      </c>
    </row>
    <row r="207" spans="1:50">
      <c r="A207" t="n" s="4">
        <v>203</v>
      </c>
      <c r="B207" t="s" s="1">
        <v>847</v>
      </c>
      <c r="C207" s="2">
        <f>HYPERLINK("https://my.zakupivli.pro/remote/dispatcher/state_purchase_lot_view/1852289")</f>
        <v/>
      </c>
      <c r="D207" t="s" s="1">
        <v>3001</v>
      </c>
      <c r="E207" t="s" s="1">
        <v>333</v>
      </c>
      <c r="F207" t="s" s="1">
        <v>2995</v>
      </c>
      <c r="G207" t="s" s="1">
        <v>1526</v>
      </c>
      <c r="H207" t="n" s="6">
        <v>45986.0</v>
      </c>
      <c r="I207" t="n" s="6">
        <v>45986.0</v>
      </c>
      <c r="J207" t="n" s="8">
        <v>0.542962962962963</v>
      </c>
      <c r="K207" t="n" s="6">
        <v>45994.0</v>
      </c>
      <c r="L207" t="n" s="8">
        <v>0.0</v>
      </c>
      <c r="M207" t="n" s="9">
        <v>45994.534557025465</v>
      </c>
      <c r="N207" t="s" s="1">
        <v>612</v>
      </c>
      <c r="O207" t="s" s="1">
        <v>1759</v>
      </c>
      <c r="P207" t="s" s="1">
        <v>519</v>
      </c>
      <c r="Q207" t="n" s="10">
        <v>8286.22</v>
      </c>
      <c r="R207" t="n" s="10">
        <v>2040.0</v>
      </c>
      <c r="S207" t="s" s="1">
        <v>3019</v>
      </c>
      <c r="T207" t="n" s="1">
        <v>154738.0</v>
      </c>
      <c r="U207" t="n" s="10">
        <v>1624749.0</v>
      </c>
      <c r="V207" t="s" s="1">
        <v>2201</v>
      </c>
      <c r="W207" t="s" s="1">
        <v>1624</v>
      </c>
      <c r="X207" t="s" s="1">
        <v>2760</v>
      </c>
      <c r="Y207" t="s" s="1"/>
      <c r="Z207" t="n" s="6">
        <v>46387.0</v>
      </c>
      <c r="AA207" t="s" s="1">
        <v>2201</v>
      </c>
      <c r="AB207" t="s" s="1">
        <v>1052</v>
      </c>
      <c r="AC207" t="s" s="1">
        <v>2918</v>
      </c>
      <c r="AD207" t="s" s="1">
        <v>2201</v>
      </c>
      <c r="AE207" t="s" s="1"/>
      <c r="AF207" t="s" s="1"/>
      <c r="AG207" t="s" s="1"/>
      <c r="AH207" t="s" s="1"/>
      <c r="AI207" t="s" s="1">
        <v>1980</v>
      </c>
      <c r="AJ207" t="s" s="1"/>
      <c r="AK207" t="s" s="1"/>
      <c r="AL207" t="s" s="1"/>
      <c r="AM207" t="s" s="1">
        <v>2008</v>
      </c>
      <c r="AN207" t="s" s="1"/>
      <c r="AO207" t="s" s="1">
        <v>3001</v>
      </c>
      <c r="AP207" t="s" s="1">
        <v>238</v>
      </c>
      <c r="AQ207" t="s" s="1">
        <v>601</v>
      </c>
      <c r="AR207" t="s" s="1">
        <v>2148</v>
      </c>
      <c r="AS207" t="s" s="1">
        <v>233</v>
      </c>
      <c r="AT207" t="s" s="1">
        <v>1427</v>
      </c>
      <c r="AU207" t="s" s="1">
        <v>1065</v>
      </c>
      <c r="AV207" t="s" s="1">
        <v>2346</v>
      </c>
      <c r="AW207" t="s" s="1">
        <v>121</v>
      </c>
      <c r="AX207" t="s" s="1">
        <v>233</v>
      </c>
    </row>
    <row r="208" spans="1:50">
      <c r="A208" t="n" s="4">
        <v>204</v>
      </c>
      <c r="B208" t="s" s="1">
        <v>846</v>
      </c>
      <c r="C208" s="2">
        <f>HYPERLINK("https://my.zakupivli.pro/remote/dispatcher/state_purchase_view/63782100")</f>
        <v/>
      </c>
      <c r="D208" t="s" s="1">
        <v>1632</v>
      </c>
      <c r="E208" t="s" s="1">
        <v>333</v>
      </c>
      <c r="F208" t="s" s="1">
        <v>2995</v>
      </c>
      <c r="G208" t="s" s="1">
        <v>1725</v>
      </c>
      <c r="H208" t="n" s="6">
        <v>45986.0</v>
      </c>
      <c r="I208" t="n" s="6">
        <v>45986.0</v>
      </c>
      <c r="J208" t="n" s="8">
        <v>0.5424652777777778</v>
      </c>
      <c r="K208" t="n" s="6">
        <v>45989.0</v>
      </c>
      <c r="L208" t="n" s="8">
        <v>0.5441898148148148</v>
      </c>
      <c r="M208" t="s" s="1">
        <v>2994</v>
      </c>
      <c r="N208" t="s" s="1">
        <v>1531</v>
      </c>
      <c r="O208" t="s" s="1">
        <v>2130</v>
      </c>
      <c r="P208" t="s" s="1">
        <v>438</v>
      </c>
      <c r="Q208" t="s" s="1">
        <v>3088</v>
      </c>
      <c r="R208" t="n" s="10">
        <v>408.0</v>
      </c>
      <c r="S208" t="s" s="1">
        <v>3019</v>
      </c>
      <c r="T208" t="n" s="1">
        <v>6956.52</v>
      </c>
      <c r="U208" t="s" s="1">
        <v>2010</v>
      </c>
      <c r="V208" t="s" s="1">
        <v>2201</v>
      </c>
      <c r="W208" t="s" s="1">
        <v>1377</v>
      </c>
      <c r="X208" t="s" s="1">
        <v>2684</v>
      </c>
      <c r="Y208" t="s" s="1"/>
      <c r="Z208" t="n" s="6">
        <v>46022.0</v>
      </c>
      <c r="AA208" t="s" s="1">
        <v>2201</v>
      </c>
      <c r="AB208" t="s" s="1"/>
      <c r="AC208" t="s" s="1"/>
      <c r="AD208" t="s" s="1">
        <v>2013</v>
      </c>
      <c r="AE208" t="s" s="1">
        <v>3015</v>
      </c>
      <c r="AF208" t="s" s="1"/>
      <c r="AG208" t="s" s="1"/>
      <c r="AH208" t="s" s="1"/>
      <c r="AI208" t="s" s="1">
        <v>1804</v>
      </c>
      <c r="AJ208" t="s" s="1"/>
      <c r="AK208" t="s" s="1"/>
      <c r="AL208" t="s" s="1"/>
      <c r="AM208" t="s" s="1">
        <v>2008</v>
      </c>
      <c r="AN208" t="s" s="1"/>
      <c r="AO208" t="s" s="1">
        <v>1632</v>
      </c>
      <c r="AP208" t="s" s="1">
        <v>238</v>
      </c>
      <c r="AQ208" t="s" s="1"/>
      <c r="AR208" t="s" s="1">
        <v>2132</v>
      </c>
      <c r="AS208" t="s" s="1">
        <v>233</v>
      </c>
      <c r="AT208" t="s" s="1">
        <v>2101</v>
      </c>
      <c r="AU208" t="s" s="1">
        <v>1215</v>
      </c>
      <c r="AV208" t="s" s="1">
        <v>2264</v>
      </c>
      <c r="AW208" t="s" s="1">
        <v>212</v>
      </c>
      <c r="AX208" t="s" s="1">
        <v>233</v>
      </c>
    </row>
    <row r="209" spans="1:50">
      <c r="A209" t="n" s="4">
        <v>205</v>
      </c>
      <c r="B209" t="s" s="1">
        <v>845</v>
      </c>
      <c r="C209" s="2">
        <f>HYPERLINK("https://my.zakupivli.pro/remote/dispatcher/state_purchase_lot_view/1852501")</f>
        <v/>
      </c>
      <c r="D209" t="s" s="1">
        <v>1639</v>
      </c>
      <c r="E209" t="s" s="1">
        <v>333</v>
      </c>
      <c r="F209" t="s" s="1">
        <v>2995</v>
      </c>
      <c r="G209" t="s" s="1">
        <v>1526</v>
      </c>
      <c r="H209" t="n" s="6">
        <v>45986.0</v>
      </c>
      <c r="I209" t="n" s="6">
        <v>45986.0</v>
      </c>
      <c r="J209" t="n" s="8">
        <v>0.5371527777777778</v>
      </c>
      <c r="K209" t="n" s="6">
        <v>45994.0</v>
      </c>
      <c r="L209" t="n" s="8">
        <v>0.375</v>
      </c>
      <c r="M209" t="n" s="9">
        <v>45995.62786717593</v>
      </c>
      <c r="N209" t="s" s="1">
        <v>1531</v>
      </c>
      <c r="O209" t="s" s="1">
        <v>1576</v>
      </c>
      <c r="P209" t="s" s="1">
        <v>299</v>
      </c>
      <c r="Q209" t="n" s="10">
        <v>810.0</v>
      </c>
      <c r="R209" t="n" s="10">
        <v>408.0</v>
      </c>
      <c r="S209" t="s" s="1">
        <v>3019</v>
      </c>
      <c r="T209" t="n" s="1">
        <v>18202.0</v>
      </c>
      <c r="U209" t="n" s="10">
        <v>162000.0</v>
      </c>
      <c r="V209" t="s" s="1">
        <v>2201</v>
      </c>
      <c r="W209" t="s" s="1">
        <v>1721</v>
      </c>
      <c r="X209" t="s" s="1">
        <v>2469</v>
      </c>
      <c r="Y209" t="s" s="1"/>
      <c r="Z209" t="n" s="6">
        <v>46022.0</v>
      </c>
      <c r="AA209" t="s" s="1">
        <v>2201</v>
      </c>
      <c r="AB209" t="s" s="1"/>
      <c r="AC209" t="s" s="1">
        <v>2827</v>
      </c>
      <c r="AD209" t="s" s="1">
        <v>2013</v>
      </c>
      <c r="AE209" t="s" s="1"/>
      <c r="AF209" t="s" s="1"/>
      <c r="AG209" t="s" s="1"/>
      <c r="AH209" t="s" s="1">
        <v>258</v>
      </c>
      <c r="AI209" t="s" s="1">
        <v>1804</v>
      </c>
      <c r="AJ209" t="s" s="1">
        <v>735</v>
      </c>
      <c r="AK209" t="s" s="1"/>
      <c r="AL209" t="s" s="1">
        <v>2086</v>
      </c>
      <c r="AM209" t="s" s="1">
        <v>2008</v>
      </c>
      <c r="AN209" t="s" s="1"/>
      <c r="AO209" t="s" s="1">
        <v>1639</v>
      </c>
      <c r="AP209" t="s" s="1">
        <v>238</v>
      </c>
      <c r="AQ209" t="s" s="1">
        <v>711</v>
      </c>
      <c r="AR209" t="s" s="1">
        <v>4</v>
      </c>
      <c r="AS209" t="s" s="1">
        <v>233</v>
      </c>
      <c r="AT209" t="s" s="1">
        <v>1563</v>
      </c>
      <c r="AU209" t="s" s="1">
        <v>1150</v>
      </c>
      <c r="AV209" t="s" s="1">
        <v>2380</v>
      </c>
      <c r="AW209" t="s" s="1">
        <v>166</v>
      </c>
      <c r="AX209" t="s" s="1">
        <v>233</v>
      </c>
    </row>
    <row r="210" spans="1:50">
      <c r="A210" t="n" s="4">
        <v>206</v>
      </c>
      <c r="B210" t="s" s="1">
        <v>844</v>
      </c>
      <c r="C210" s="2">
        <f>HYPERLINK("https://my.zakupivli.pro/remote/dispatcher/state_purchase_view/63781083")</f>
        <v/>
      </c>
      <c r="D210" t="s" s="1">
        <v>1678</v>
      </c>
      <c r="E210" t="s" s="1">
        <v>333</v>
      </c>
      <c r="F210" t="s" s="1">
        <v>2995</v>
      </c>
      <c r="G210" t="s" s="1">
        <v>1725</v>
      </c>
      <c r="H210" t="n" s="6">
        <v>45986.0</v>
      </c>
      <c r="I210" t="n" s="6">
        <v>45986.0</v>
      </c>
      <c r="J210" t="n" s="8">
        <v>0.5328703703703703</v>
      </c>
      <c r="K210" t="n" s="6">
        <v>45989.0</v>
      </c>
      <c r="L210" t="n" s="8">
        <v>0.0</v>
      </c>
      <c r="M210" t="s" s="1">
        <v>2994</v>
      </c>
      <c r="N210" t="s" s="1">
        <v>1531</v>
      </c>
      <c r="O210" t="s" s="1">
        <v>1770</v>
      </c>
      <c r="P210" t="s" s="1">
        <v>497</v>
      </c>
      <c r="Q210" t="s" s="1">
        <v>3088</v>
      </c>
      <c r="R210" t="n" s="10">
        <v>2040.0</v>
      </c>
      <c r="S210" t="s" s="1">
        <v>3019</v>
      </c>
      <c r="T210" t="n" s="1">
        <v>250000.0</v>
      </c>
      <c r="U210" t="s" s="1">
        <v>2010</v>
      </c>
      <c r="V210" t="s" s="1">
        <v>2201</v>
      </c>
      <c r="W210" t="s" s="1">
        <v>1624</v>
      </c>
      <c r="X210" t="s" s="1">
        <v>2618</v>
      </c>
      <c r="Y210" t="n" s="6">
        <v>46023.0</v>
      </c>
      <c r="Z210" t="n" s="6">
        <v>46387.0</v>
      </c>
      <c r="AA210" t="s" s="1"/>
      <c r="AB210" t="s" s="1"/>
      <c r="AC210" t="s" s="1"/>
      <c r="AD210" t="s" s="1"/>
      <c r="AE210" t="s" s="1"/>
      <c r="AF210" t="s" s="1"/>
      <c r="AG210" t="s" s="1"/>
      <c r="AH210" t="s" s="1"/>
      <c r="AI210" t="s" s="1"/>
      <c r="AJ210" t="s" s="1"/>
      <c r="AK210" t="s" s="1"/>
      <c r="AL210" t="s" s="1"/>
      <c r="AM210" t="s" s="1"/>
      <c r="AN210" t="s" s="1"/>
      <c r="AO210" t="s" s="1">
        <v>1678</v>
      </c>
      <c r="AP210" t="s" s="1">
        <v>238</v>
      </c>
      <c r="AQ210" t="s" s="1"/>
      <c r="AR210" t="s" s="1">
        <v>3078</v>
      </c>
      <c r="AS210" t="s" s="1">
        <v>233</v>
      </c>
      <c r="AT210" t="s" s="1">
        <v>1430</v>
      </c>
      <c r="AU210" t="s" s="1">
        <v>1285</v>
      </c>
      <c r="AV210" t="s" s="1">
        <v>2355</v>
      </c>
      <c r="AW210" t="s" s="1">
        <v>149</v>
      </c>
      <c r="AX210" t="s" s="1">
        <v>233</v>
      </c>
    </row>
    <row r="211" spans="1:50">
      <c r="A211" t="n" s="4">
        <v>207</v>
      </c>
      <c r="B211" t="s" s="1">
        <v>843</v>
      </c>
      <c r="C211" s="2">
        <f>HYPERLINK("https://my.zakupivli.pro/remote/dispatcher/state_purchase_view/63780942")</f>
        <v/>
      </c>
      <c r="D211" t="s" s="1">
        <v>1678</v>
      </c>
      <c r="E211" t="s" s="1">
        <v>333</v>
      </c>
      <c r="F211" t="s" s="1">
        <v>2995</v>
      </c>
      <c r="G211" t="s" s="1">
        <v>1725</v>
      </c>
      <c r="H211" t="n" s="6">
        <v>45986.0</v>
      </c>
      <c r="I211" t="n" s="6">
        <v>45986.0</v>
      </c>
      <c r="J211" t="n" s="8">
        <v>0.5320254629629629</v>
      </c>
      <c r="K211" t="n" s="6">
        <v>45989.0</v>
      </c>
      <c r="L211" t="n" s="8">
        <v>0.3333333333333333</v>
      </c>
      <c r="M211" t="s" s="1">
        <v>2994</v>
      </c>
      <c r="N211" t="s" s="1">
        <v>1531</v>
      </c>
      <c r="O211" t="s" s="1">
        <v>1461</v>
      </c>
      <c r="P211" t="s" s="1">
        <v>646</v>
      </c>
      <c r="Q211" t="s" s="1">
        <v>3088</v>
      </c>
      <c r="R211" t="n" s="10">
        <v>408.0</v>
      </c>
      <c r="S211" t="s" s="1">
        <v>3019</v>
      </c>
      <c r="T211" t="n" s="1">
        <v>18981.0</v>
      </c>
      <c r="U211" t="s" s="1">
        <v>2010</v>
      </c>
      <c r="V211" t="s" s="1">
        <v>2201</v>
      </c>
      <c r="W211" t="s" s="1">
        <v>1961</v>
      </c>
      <c r="X211" t="s" s="1">
        <v>2452</v>
      </c>
      <c r="Y211" t="s" s="1"/>
      <c r="Z211" t="n" s="6">
        <v>46022.0</v>
      </c>
      <c r="AA211" t="s" s="1">
        <v>2201</v>
      </c>
      <c r="AB211" t="s" s="1">
        <v>1508</v>
      </c>
      <c r="AC211" t="s" s="1">
        <v>2912</v>
      </c>
      <c r="AD211" t="s" s="1">
        <v>2013</v>
      </c>
      <c r="AE211" t="s" s="1"/>
      <c r="AF211" t="s" s="1"/>
      <c r="AG211" t="s" s="1"/>
      <c r="AH211" t="s" s="1"/>
      <c r="AI211" t="s" s="1">
        <v>1400</v>
      </c>
      <c r="AJ211" t="s" s="1"/>
      <c r="AK211" t="s" s="1"/>
      <c r="AL211" t="s" s="1"/>
      <c r="AM211" t="s" s="1">
        <v>1438</v>
      </c>
      <c r="AN211" t="s" s="1">
        <v>3136</v>
      </c>
      <c r="AO211" t="s" s="1">
        <v>1678</v>
      </c>
      <c r="AP211" t="s" s="1">
        <v>238</v>
      </c>
      <c r="AQ211" t="s" s="1"/>
      <c r="AR211" t="s" s="1">
        <v>1962</v>
      </c>
      <c r="AS211" t="s" s="1">
        <v>233</v>
      </c>
      <c r="AT211" t="s" s="1">
        <v>1999</v>
      </c>
      <c r="AU211" t="s" s="1">
        <v>1330</v>
      </c>
      <c r="AV211" t="s" s="1">
        <v>2464</v>
      </c>
      <c r="AW211" t="s" s="1">
        <v>161</v>
      </c>
      <c r="AX211" t="s" s="1">
        <v>233</v>
      </c>
    </row>
    <row r="212" spans="1:50">
      <c r="A212" t="n" s="4">
        <v>208</v>
      </c>
      <c r="B212" t="s" s="1">
        <v>842</v>
      </c>
      <c r="C212" s="2">
        <f>HYPERLINK("https://my.zakupivli.pro/remote/dispatcher/state_purchase_view/63781012")</f>
        <v/>
      </c>
      <c r="D212" t="s" s="1">
        <v>1678</v>
      </c>
      <c r="E212" t="s" s="1">
        <v>333</v>
      </c>
      <c r="F212" t="s" s="1">
        <v>2995</v>
      </c>
      <c r="G212" t="s" s="1">
        <v>1725</v>
      </c>
      <c r="H212" t="n" s="6">
        <v>45986.0</v>
      </c>
      <c r="I212" t="n" s="6">
        <v>45986.0</v>
      </c>
      <c r="J212" t="n" s="8">
        <v>0.5305092592592593</v>
      </c>
      <c r="K212" t="n" s="6">
        <v>45992.0</v>
      </c>
      <c r="L212" t="n" s="8">
        <v>0.0</v>
      </c>
      <c r="M212" t="s" s="1">
        <v>2994</v>
      </c>
      <c r="N212" t="s" s="1">
        <v>1531</v>
      </c>
      <c r="O212" t="s" s="1">
        <v>1466</v>
      </c>
      <c r="P212" t="s" s="1">
        <v>360</v>
      </c>
      <c r="Q212" t="s" s="1">
        <v>3088</v>
      </c>
      <c r="R212" t="n" s="10">
        <v>2040.0</v>
      </c>
      <c r="S212" t="s" s="1">
        <v>3019</v>
      </c>
      <c r="T212" t="n" s="1">
        <v>310000.0</v>
      </c>
      <c r="U212" t="s" s="1">
        <v>2010</v>
      </c>
      <c r="V212" t="s" s="1">
        <v>2201</v>
      </c>
      <c r="W212" t="s" s="1"/>
      <c r="X212" t="s" s="1">
        <v>2490</v>
      </c>
      <c r="Y212" t="n" s="6">
        <v>46023.0</v>
      </c>
      <c r="Z212" t="n" s="6">
        <v>46387.0</v>
      </c>
      <c r="AA212" t="s" s="1">
        <v>2201</v>
      </c>
      <c r="AB212" t="s" s="1"/>
      <c r="AC212" t="s" s="1">
        <v>2876</v>
      </c>
      <c r="AD212" t="s" s="1">
        <v>2201</v>
      </c>
      <c r="AE212" t="s" s="1"/>
      <c r="AF212" t="s" s="1"/>
      <c r="AG212" t="s" s="1"/>
      <c r="AH212" t="s" s="1">
        <v>1439</v>
      </c>
      <c r="AI212" t="s" s="1">
        <v>2081</v>
      </c>
      <c r="AJ212" t="s" s="1"/>
      <c r="AK212" t="s" s="1"/>
      <c r="AL212" t="s" s="1"/>
      <c r="AM212" t="s" s="1">
        <v>1438</v>
      </c>
      <c r="AN212" t="s" s="1">
        <v>1104</v>
      </c>
      <c r="AO212" t="s" s="1">
        <v>1678</v>
      </c>
      <c r="AP212" t="s" s="1">
        <v>238</v>
      </c>
      <c r="AQ212" t="s" s="1"/>
      <c r="AR212" t="s" s="1">
        <v>233</v>
      </c>
      <c r="AS212" t="s" s="1">
        <v>233</v>
      </c>
      <c r="AT212" t="s" s="1">
        <v>1893</v>
      </c>
      <c r="AU212" t="s" s="1">
        <v>1356</v>
      </c>
      <c r="AV212" t="s" s="1">
        <v>2248</v>
      </c>
      <c r="AW212" t="s" s="1">
        <v>543</v>
      </c>
      <c r="AX212" t="s" s="1">
        <v>233</v>
      </c>
    </row>
    <row r="213" spans="1:50">
      <c r="A213" t="n" s="4">
        <v>209</v>
      </c>
      <c r="B213" t="s" s="1">
        <v>841</v>
      </c>
      <c r="C213" s="2">
        <f>HYPERLINK("https://my.zakupivli.pro/remote/dispatcher/state_purchase_view/63780949")</f>
        <v/>
      </c>
      <c r="D213" t="s" s="1">
        <v>1632</v>
      </c>
      <c r="E213" t="s" s="1">
        <v>333</v>
      </c>
      <c r="F213" t="s" s="1">
        <v>2995</v>
      </c>
      <c r="G213" t="s" s="1">
        <v>1725</v>
      </c>
      <c r="H213" t="n" s="6">
        <v>45986.0</v>
      </c>
      <c r="I213" t="n" s="6">
        <v>45986.0</v>
      </c>
      <c r="J213" t="n" s="8">
        <v>0.5387847222222222</v>
      </c>
      <c r="K213" t="n" s="6">
        <v>45989.0</v>
      </c>
      <c r="L213" t="n" s="8">
        <v>0.0</v>
      </c>
      <c r="M213" t="s" s="1">
        <v>2994</v>
      </c>
      <c r="N213" t="s" s="1">
        <v>1531</v>
      </c>
      <c r="O213" t="s" s="1">
        <v>1788</v>
      </c>
      <c r="P213" t="s" s="1">
        <v>425</v>
      </c>
      <c r="Q213" t="s" s="1">
        <v>3088</v>
      </c>
      <c r="R213" t="n" s="10">
        <v>408.0</v>
      </c>
      <c r="S213" t="s" s="1">
        <v>3019</v>
      </c>
      <c r="T213" t="n" s="1">
        <v>10508.0</v>
      </c>
      <c r="U213" t="s" s="1">
        <v>2010</v>
      </c>
      <c r="V213" t="s" s="1">
        <v>2201</v>
      </c>
      <c r="W213" t="s" s="1">
        <v>1624</v>
      </c>
      <c r="X213" t="s" s="1">
        <v>2781</v>
      </c>
      <c r="Y213" t="s" s="1"/>
      <c r="Z213" t="n" s="6">
        <v>46022.0</v>
      </c>
      <c r="AA213" t="s" s="1">
        <v>2013</v>
      </c>
      <c r="AB213" t="s" s="1">
        <v>1375</v>
      </c>
      <c r="AC213" t="s" s="1">
        <v>2860</v>
      </c>
      <c r="AD213" t="s" s="1">
        <v>2013</v>
      </c>
      <c r="AE213" t="s" s="1"/>
      <c r="AF213" t="s" s="1"/>
      <c r="AG213" t="s" s="1"/>
      <c r="AH213" t="s" s="1"/>
      <c r="AI213" t="s" s="1">
        <v>1804</v>
      </c>
      <c r="AJ213" t="s" s="1"/>
      <c r="AK213" t="s" s="1"/>
      <c r="AL213" t="s" s="1"/>
      <c r="AM213" t="s" s="1">
        <v>2008</v>
      </c>
      <c r="AN213" t="s" s="1">
        <v>2909</v>
      </c>
      <c r="AO213" t="s" s="1">
        <v>1684</v>
      </c>
      <c r="AP213" t="s" s="1">
        <v>238</v>
      </c>
      <c r="AQ213" t="s" s="1"/>
      <c r="AR213" t="s" s="1">
        <v>1938</v>
      </c>
      <c r="AS213" t="s" s="1">
        <v>233</v>
      </c>
      <c r="AT213" t="s" s="1">
        <v>2203</v>
      </c>
      <c r="AU213" t="s" s="1">
        <v>1369</v>
      </c>
      <c r="AV213" t="s" s="1">
        <v>2352</v>
      </c>
      <c r="AW213" t="s" s="1">
        <v>118</v>
      </c>
      <c r="AX213" t="s" s="1">
        <v>233</v>
      </c>
    </row>
    <row r="214" spans="1:50">
      <c r="A214" t="n" s="4">
        <v>210</v>
      </c>
      <c r="B214" t="s" s="1">
        <v>840</v>
      </c>
      <c r="C214" s="2">
        <f>HYPERLINK("https://my.zakupivli.pro/remote/dispatcher/state_purchase_view/63781159")</f>
        <v/>
      </c>
      <c r="D214" t="s" s="1">
        <v>1678</v>
      </c>
      <c r="E214" t="s" s="1">
        <v>333</v>
      </c>
      <c r="F214" t="s" s="1">
        <v>2995</v>
      </c>
      <c r="G214" t="s" s="1">
        <v>1725</v>
      </c>
      <c r="H214" t="n" s="6">
        <v>45986.0</v>
      </c>
      <c r="I214" t="n" s="6">
        <v>45986.0</v>
      </c>
      <c r="J214" t="n" s="8">
        <v>0.5328240740740741</v>
      </c>
      <c r="K214" t="n" s="6">
        <v>45989.0</v>
      </c>
      <c r="L214" t="n" s="8">
        <v>0.0</v>
      </c>
      <c r="M214" t="s" s="1">
        <v>2994</v>
      </c>
      <c r="N214" t="s" s="1">
        <v>1531</v>
      </c>
      <c r="O214" t="s" s="1">
        <v>1457</v>
      </c>
      <c r="P214" t="s" s="1">
        <v>303</v>
      </c>
      <c r="Q214" t="s" s="1">
        <v>3088</v>
      </c>
      <c r="R214" t="n" s="10">
        <v>2040.0</v>
      </c>
      <c r="S214" t="s" s="1">
        <v>3019</v>
      </c>
      <c r="T214" t="n" s="1">
        <v>119380.0</v>
      </c>
      <c r="U214" t="s" s="1">
        <v>2010</v>
      </c>
      <c r="V214" t="s" s="1">
        <v>2201</v>
      </c>
      <c r="W214" t="s" s="1">
        <v>1377</v>
      </c>
      <c r="X214" t="s" s="1">
        <v>2450</v>
      </c>
      <c r="Y214" t="n" s="6">
        <v>46023.0</v>
      </c>
      <c r="Z214" t="n" s="6">
        <v>46387.0</v>
      </c>
      <c r="AA214" t="s" s="1">
        <v>2201</v>
      </c>
      <c r="AB214" t="s" s="1"/>
      <c r="AC214" t="s" s="1">
        <v>2846</v>
      </c>
      <c r="AD214" t="s" s="1">
        <v>2013</v>
      </c>
      <c r="AE214" t="s" s="1"/>
      <c r="AF214" t="s" s="1"/>
      <c r="AG214" t="s" s="1"/>
      <c r="AH214" t="s" s="1">
        <v>688</v>
      </c>
      <c r="AI214" t="s" s="1">
        <v>1804</v>
      </c>
      <c r="AJ214" t="s" s="1"/>
      <c r="AK214" t="s" s="1"/>
      <c r="AL214" t="s" s="1"/>
      <c r="AM214" t="s" s="1">
        <v>1438</v>
      </c>
      <c r="AN214" t="s" s="1">
        <v>2106</v>
      </c>
      <c r="AO214" t="s" s="1">
        <v>1678</v>
      </c>
      <c r="AP214" t="s" s="1">
        <v>238</v>
      </c>
      <c r="AQ214" t="s" s="1"/>
      <c r="AR214" t="s" s="1">
        <v>3102</v>
      </c>
      <c r="AS214" t="s" s="1">
        <v>233</v>
      </c>
      <c r="AT214" t="s" s="1">
        <v>1544</v>
      </c>
      <c r="AU214" t="s" s="1">
        <v>1081</v>
      </c>
      <c r="AV214" t="s" s="1">
        <v>2261</v>
      </c>
      <c r="AW214" t="s" s="1">
        <v>23</v>
      </c>
      <c r="AX214" t="s" s="1">
        <v>233</v>
      </c>
    </row>
    <row r="215" spans="1:50">
      <c r="A215" t="n" s="4">
        <v>211</v>
      </c>
      <c r="B215" t="s" s="1">
        <v>839</v>
      </c>
      <c r="C215" s="2">
        <f>HYPERLINK("https://my.zakupivli.pro/remote/dispatcher/state_purchase_view/63781023")</f>
        <v/>
      </c>
      <c r="D215" t="s" s="1">
        <v>1632</v>
      </c>
      <c r="E215" t="s" s="1">
        <v>333</v>
      </c>
      <c r="F215" t="s" s="1">
        <v>2995</v>
      </c>
      <c r="G215" t="s" s="1">
        <v>1725</v>
      </c>
      <c r="H215" t="n" s="6">
        <v>45986.0</v>
      </c>
      <c r="I215" t="n" s="6">
        <v>45986.0</v>
      </c>
      <c r="J215" t="n" s="8">
        <v>0.53</v>
      </c>
      <c r="K215" t="n" s="6">
        <v>45989.0</v>
      </c>
      <c r="L215" t="n" s="8">
        <v>0.3333333333333333</v>
      </c>
      <c r="M215" t="s" s="1">
        <v>2994</v>
      </c>
      <c r="N215" t="s" s="1">
        <v>1531</v>
      </c>
      <c r="O215" t="s" s="1">
        <v>2022</v>
      </c>
      <c r="P215" t="s" s="1">
        <v>631</v>
      </c>
      <c r="Q215" t="s" s="1">
        <v>3088</v>
      </c>
      <c r="R215" t="n" s="10">
        <v>408.0</v>
      </c>
      <c r="S215" t="s" s="1">
        <v>3019</v>
      </c>
      <c r="T215" t="n" s="1">
        <v>21020.0</v>
      </c>
      <c r="U215" t="s" s="1">
        <v>2010</v>
      </c>
      <c r="V215" t="s" s="1">
        <v>2201</v>
      </c>
      <c r="W215" t="s" s="1">
        <v>2021</v>
      </c>
      <c r="X215" t="s" s="1">
        <v>2716</v>
      </c>
      <c r="Y215" t="s" s="1"/>
      <c r="Z215" t="n" s="6">
        <v>46022.0</v>
      </c>
      <c r="AA215" t="s" s="1">
        <v>2201</v>
      </c>
      <c r="AB215" t="s" s="1"/>
      <c r="AC215" t="s" s="1">
        <v>2817</v>
      </c>
      <c r="AD215" t="s" s="1">
        <v>2201</v>
      </c>
      <c r="AE215" t="s" s="1"/>
      <c r="AF215" t="s" s="1"/>
      <c r="AG215" t="s" s="1"/>
      <c r="AH215" t="s" s="1"/>
      <c r="AI215" t="s" s="1">
        <v>2081</v>
      </c>
      <c r="AJ215" t="s" s="1"/>
      <c r="AK215" t="s" s="1"/>
      <c r="AL215" t="s" s="1">
        <v>1408</v>
      </c>
      <c r="AM215" t="s" s="1">
        <v>2008</v>
      </c>
      <c r="AN215" t="s" s="1">
        <v>3145</v>
      </c>
      <c r="AO215" t="s" s="1">
        <v>1632</v>
      </c>
      <c r="AP215" t="s" s="1">
        <v>238</v>
      </c>
      <c r="AQ215" t="s" s="1"/>
      <c r="AR215" t="s" s="1">
        <v>3073</v>
      </c>
      <c r="AS215" t="s" s="1">
        <v>233</v>
      </c>
      <c r="AT215" t="s" s="1">
        <v>1605</v>
      </c>
      <c r="AU215" t="s" s="1">
        <v>1204</v>
      </c>
      <c r="AV215" t="s" s="1">
        <v>2476</v>
      </c>
      <c r="AW215" t="s" s="1">
        <v>59</v>
      </c>
      <c r="AX215" t="s" s="1">
        <v>233</v>
      </c>
    </row>
    <row r="216" spans="1:50">
      <c r="A216" t="n" s="4">
        <v>212</v>
      </c>
      <c r="B216" t="s" s="1">
        <v>838</v>
      </c>
      <c r="C216" s="2">
        <f>HYPERLINK("https://my.zakupivli.pro/remote/dispatcher/state_purchase_lot_view/1852483")</f>
        <v/>
      </c>
      <c r="D216" t="s" s="1">
        <v>2065</v>
      </c>
      <c r="E216" t="s" s="1">
        <v>333</v>
      </c>
      <c r="F216" t="s" s="1">
        <v>2995</v>
      </c>
      <c r="G216" t="s" s="1">
        <v>1526</v>
      </c>
      <c r="H216" t="n" s="6">
        <v>45986.0</v>
      </c>
      <c r="I216" t="n" s="6">
        <v>45986.0</v>
      </c>
      <c r="J216" t="n" s="8">
        <v>0.5261574074074075</v>
      </c>
      <c r="K216" t="n" s="6">
        <v>45994.0</v>
      </c>
      <c r="L216" t="n" s="8">
        <v>0.0</v>
      </c>
      <c r="M216" t="n" s="9">
        <v>45994.63223336806</v>
      </c>
      <c r="N216" t="s" s="1">
        <v>1531</v>
      </c>
      <c r="O216" t="s" s="1">
        <v>1850</v>
      </c>
      <c r="P216" t="s" s="1">
        <v>501</v>
      </c>
      <c r="Q216" t="n" s="10">
        <v>3486.6</v>
      </c>
      <c r="R216" t="n" s="10">
        <v>612.0</v>
      </c>
      <c r="S216" t="s" s="1">
        <v>3019</v>
      </c>
      <c r="T216" t="n" s="1">
        <v>74188.0</v>
      </c>
      <c r="U216" t="n" s="10">
        <v>697320.0</v>
      </c>
      <c r="V216" t="s" s="1">
        <v>2201</v>
      </c>
      <c r="W216" t="s" s="1">
        <v>2021</v>
      </c>
      <c r="X216" t="s" s="1">
        <v>2300</v>
      </c>
      <c r="Y216" t="s" s="1"/>
      <c r="Z216" t="n" s="6">
        <v>46022.0</v>
      </c>
      <c r="AA216" t="s" s="1">
        <v>2013</v>
      </c>
      <c r="AB216" t="s" s="1">
        <v>1936</v>
      </c>
      <c r="AC216" t="s" s="1">
        <v>2946</v>
      </c>
      <c r="AD216" t="s" s="1">
        <v>2201</v>
      </c>
      <c r="AE216" t="s" s="1"/>
      <c r="AF216" t="s" s="1"/>
      <c r="AG216" t="s" s="1"/>
      <c r="AH216" t="s" s="1"/>
      <c r="AI216" t="s" s="1">
        <v>1980</v>
      </c>
      <c r="AJ216" t="s" s="1"/>
      <c r="AK216" t="s" s="1"/>
      <c r="AL216" t="s" s="1">
        <v>1408</v>
      </c>
      <c r="AM216" t="s" s="1">
        <v>1438</v>
      </c>
      <c r="AN216" t="s" s="1"/>
      <c r="AO216" t="s" s="1">
        <v>2065</v>
      </c>
      <c r="AP216" t="s" s="1">
        <v>238</v>
      </c>
      <c r="AQ216" t="s" s="1">
        <v>417</v>
      </c>
      <c r="AR216" t="s" s="1">
        <v>3044</v>
      </c>
      <c r="AS216" t="s" s="1">
        <v>233</v>
      </c>
      <c r="AT216" t="s" s="1">
        <v>2140</v>
      </c>
      <c r="AU216" t="s" s="1">
        <v>1184</v>
      </c>
      <c r="AV216" t="s" s="1">
        <v>2475</v>
      </c>
      <c r="AW216" t="s" s="1">
        <v>62</v>
      </c>
      <c r="AX216" t="s" s="1">
        <v>233</v>
      </c>
    </row>
    <row r="217" spans="1:50">
      <c r="A217" t="n" s="4">
        <v>213</v>
      </c>
      <c r="B217" t="s" s="1">
        <v>837</v>
      </c>
      <c r="C217" s="2">
        <f>HYPERLINK("https://my.zakupivli.pro/remote/dispatcher/state_purchase_view/63780933")</f>
        <v/>
      </c>
      <c r="D217" t="s" s="1">
        <v>1691</v>
      </c>
      <c r="E217" t="s" s="1">
        <v>333</v>
      </c>
      <c r="F217" t="s" s="1">
        <v>2995</v>
      </c>
      <c r="G217" t="s" s="1">
        <v>1725</v>
      </c>
      <c r="H217" t="n" s="6">
        <v>45986.0</v>
      </c>
      <c r="I217" t="n" s="6">
        <v>45986.0</v>
      </c>
      <c r="J217" t="n" s="8">
        <v>0.5294097222222223</v>
      </c>
      <c r="K217" t="n" s="6">
        <v>45989.0</v>
      </c>
      <c r="L217" t="n" s="8">
        <v>0.3333333333333333</v>
      </c>
      <c r="M217" t="s" s="1">
        <v>2994</v>
      </c>
      <c r="N217" t="s" s="1">
        <v>1531</v>
      </c>
      <c r="O217" t="s" s="1">
        <v>1760</v>
      </c>
      <c r="P217" t="s" s="1">
        <v>584</v>
      </c>
      <c r="Q217" t="s" s="1">
        <v>3088</v>
      </c>
      <c r="R217" t="n" s="10">
        <v>2040.0</v>
      </c>
      <c r="S217" t="s" s="1">
        <v>3019</v>
      </c>
      <c r="T217" t="n" s="1">
        <v>120000.0</v>
      </c>
      <c r="U217" t="s" s="1">
        <v>2010</v>
      </c>
      <c r="V217" t="s" s="1">
        <v>2201</v>
      </c>
      <c r="W217" t="s" s="1">
        <v>2804</v>
      </c>
      <c r="X217" t="s" s="1">
        <v>2787</v>
      </c>
      <c r="Y217" t="n" s="6">
        <v>46023.0</v>
      </c>
      <c r="Z217" t="n" s="6">
        <v>46387.0</v>
      </c>
      <c r="AA217" t="s" s="1">
        <v>2201</v>
      </c>
      <c r="AB217" t="s" s="1"/>
      <c r="AC217" t="s" s="1">
        <v>2898</v>
      </c>
      <c r="AD217" t="s" s="1">
        <v>2201</v>
      </c>
      <c r="AE217" t="s" s="1"/>
      <c r="AF217" t="s" s="1"/>
      <c r="AG217" t="s" s="1"/>
      <c r="AH217" t="s" s="1"/>
      <c r="AI217" t="s" s="1">
        <v>2081</v>
      </c>
      <c r="AJ217" t="s" s="1"/>
      <c r="AK217" t="s" s="1"/>
      <c r="AL217" t="s" s="1"/>
      <c r="AM217" t="s" s="1">
        <v>1713</v>
      </c>
      <c r="AN217" t="s" s="1"/>
      <c r="AO217" t="s" s="1">
        <v>1691</v>
      </c>
      <c r="AP217" t="s" s="1">
        <v>238</v>
      </c>
      <c r="AQ217" t="s" s="1"/>
      <c r="AR217" t="s" s="1">
        <v>3130</v>
      </c>
      <c r="AS217" t="s" s="1">
        <v>233</v>
      </c>
      <c r="AT217" t="s" s="1">
        <v>1582</v>
      </c>
      <c r="AU217" t="s" s="1">
        <v>1155</v>
      </c>
      <c r="AV217" t="s" s="1">
        <v>2574</v>
      </c>
      <c r="AW217" t="s" s="1">
        <v>131</v>
      </c>
      <c r="AX217" t="s" s="1">
        <v>233</v>
      </c>
    </row>
    <row r="218" spans="1:50">
      <c r="A218" t="n" s="4">
        <v>214</v>
      </c>
      <c r="B218" t="s" s="1">
        <v>836</v>
      </c>
      <c r="C218" s="2">
        <f>HYPERLINK("https://my.zakupivli.pro/remote/dispatcher/state_purchase_view/63780445")</f>
        <v/>
      </c>
      <c r="D218" t="s" s="1">
        <v>1678</v>
      </c>
      <c r="E218" t="s" s="1">
        <v>333</v>
      </c>
      <c r="F218" t="s" s="1">
        <v>2995</v>
      </c>
      <c r="G218" t="s" s="1">
        <v>1725</v>
      </c>
      <c r="H218" t="n" s="6">
        <v>45986.0</v>
      </c>
      <c r="I218" t="n" s="6">
        <v>45986.0</v>
      </c>
      <c r="J218" t="n" s="8">
        <v>0.5254745370370371</v>
      </c>
      <c r="K218" t="n" s="6">
        <v>45989.0</v>
      </c>
      <c r="L218" t="n" s="8">
        <v>0.0</v>
      </c>
      <c r="M218" t="s" s="1">
        <v>2994</v>
      </c>
      <c r="N218" t="s" s="1">
        <v>1531</v>
      </c>
      <c r="O218" t="s" s="1">
        <v>1489</v>
      </c>
      <c r="P218" t="s" s="1">
        <v>272</v>
      </c>
      <c r="Q218" t="s" s="1">
        <v>3088</v>
      </c>
      <c r="R218" t="n" s="10">
        <v>408.0</v>
      </c>
      <c r="S218" t="s" s="1">
        <v>3019</v>
      </c>
      <c r="T218" t="n" s="1">
        <v>15667.0</v>
      </c>
      <c r="U218" t="s" s="1">
        <v>2010</v>
      </c>
      <c r="V218" t="s" s="1">
        <v>2201</v>
      </c>
      <c r="W218" t="s" s="1">
        <v>1923</v>
      </c>
      <c r="X218" t="s" s="1">
        <v>2682</v>
      </c>
      <c r="Y218" t="s" s="1"/>
      <c r="Z218" t="n" s="6">
        <v>46022.0</v>
      </c>
      <c r="AA218" t="s" s="1">
        <v>2201</v>
      </c>
      <c r="AB218" t="s" s="1"/>
      <c r="AC218" t="s" s="1"/>
      <c r="AD218" t="s" s="1">
        <v>2013</v>
      </c>
      <c r="AE218" t="s" s="1"/>
      <c r="AF218" t="s" s="1"/>
      <c r="AG218" t="s" s="1"/>
      <c r="AH218" t="s" s="1">
        <v>2103</v>
      </c>
      <c r="AI218" t="s" s="1">
        <v>1804</v>
      </c>
      <c r="AJ218" t="s" s="1"/>
      <c r="AK218" t="s" s="1"/>
      <c r="AL218" t="s" s="1"/>
      <c r="AM218" t="s" s="1">
        <v>1438</v>
      </c>
      <c r="AN218" t="s" s="1"/>
      <c r="AO218" t="s" s="1">
        <v>1632</v>
      </c>
      <c r="AP218" t="s" s="1">
        <v>238</v>
      </c>
      <c r="AQ218" t="s" s="1"/>
      <c r="AR218" t="s" s="1">
        <v>1922</v>
      </c>
      <c r="AS218" t="s" s="1">
        <v>233</v>
      </c>
      <c r="AT218" t="s" s="1">
        <v>1943</v>
      </c>
      <c r="AU218" t="s" s="1">
        <v>1221</v>
      </c>
      <c r="AV218" t="s" s="1">
        <v>2441</v>
      </c>
      <c r="AW218" t="s" s="1">
        <v>563</v>
      </c>
      <c r="AX218" t="s" s="1">
        <v>233</v>
      </c>
    </row>
    <row r="219" spans="1:50">
      <c r="A219" t="n" s="4">
        <v>215</v>
      </c>
      <c r="B219" t="s" s="1">
        <v>835</v>
      </c>
      <c r="C219" s="2">
        <f>HYPERLINK("https://my.zakupivli.pro/remote/dispatcher/state_purchase_lot_view/1852472")</f>
        <v/>
      </c>
      <c r="D219" t="s" s="1">
        <v>1636</v>
      </c>
      <c r="E219" t="s" s="1">
        <v>333</v>
      </c>
      <c r="F219" t="s" s="1">
        <v>2995</v>
      </c>
      <c r="G219" t="s" s="1">
        <v>1526</v>
      </c>
      <c r="H219" t="n" s="6">
        <v>45986.0</v>
      </c>
      <c r="I219" t="n" s="6">
        <v>45986.0</v>
      </c>
      <c r="J219" t="n" s="8">
        <v>0.5228935185185185</v>
      </c>
      <c r="K219" t="n" s="6">
        <v>45994.0</v>
      </c>
      <c r="L219" t="n" s="8">
        <v>0.0</v>
      </c>
      <c r="M219" t="n" s="9">
        <v>45994.5627474537</v>
      </c>
      <c r="N219" t="s" s="1">
        <v>1531</v>
      </c>
      <c r="O219" t="s" s="1">
        <v>1763</v>
      </c>
      <c r="P219" t="s" s="1">
        <v>249</v>
      </c>
      <c r="Q219" t="n" s="10">
        <v>41001.81</v>
      </c>
      <c r="R219" t="n" s="10">
        <v>4080.0</v>
      </c>
      <c r="S219" t="s" s="1">
        <v>3019</v>
      </c>
      <c r="T219" t="n" s="1">
        <v>771013.0</v>
      </c>
      <c r="U219" t="n" s="10">
        <v>8200361.65</v>
      </c>
      <c r="V219" t="s" s="1">
        <v>2201</v>
      </c>
      <c r="W219" t="s" s="1">
        <v>1624</v>
      </c>
      <c r="X219" t="s" s="1">
        <v>2300</v>
      </c>
      <c r="Y219" t="s" s="1"/>
      <c r="Z219" t="n" s="6">
        <v>46387.0</v>
      </c>
      <c r="AA219" t="s" s="1">
        <v>2201</v>
      </c>
      <c r="AB219" t="s" s="1"/>
      <c r="AC219" t="s" s="1">
        <v>2858</v>
      </c>
      <c r="AD219" t="s" s="1">
        <v>2201</v>
      </c>
      <c r="AE219" t="s" s="1"/>
      <c r="AF219" t="s" s="1"/>
      <c r="AG219" t="s" s="1"/>
      <c r="AH219" t="s" s="1"/>
      <c r="AI219" t="s" s="1">
        <v>2081</v>
      </c>
      <c r="AJ219" t="s" s="1"/>
      <c r="AK219" t="s" s="1"/>
      <c r="AL219" t="s" s="1">
        <v>1404</v>
      </c>
      <c r="AM219" t="s" s="1">
        <v>2008</v>
      </c>
      <c r="AN219" t="s" s="1"/>
      <c r="AO219" t="s" s="1">
        <v>1636</v>
      </c>
      <c r="AP219" t="s" s="1">
        <v>238</v>
      </c>
      <c r="AQ219" t="s" s="1">
        <v>1057</v>
      </c>
      <c r="AR219" t="s" s="1">
        <v>3031</v>
      </c>
      <c r="AS219" t="s" s="1">
        <v>233</v>
      </c>
      <c r="AT219" t="s" s="1">
        <v>2062</v>
      </c>
      <c r="AU219" t="s" s="1">
        <v>1248</v>
      </c>
      <c r="AV219" t="s" s="1">
        <v>2339</v>
      </c>
      <c r="AW219" t="s" s="1">
        <v>155</v>
      </c>
      <c r="AX219" t="s" s="1">
        <v>233</v>
      </c>
    </row>
    <row r="220" spans="1:50">
      <c r="A220" t="n" s="4">
        <v>216</v>
      </c>
      <c r="B220" t="s" s="1">
        <v>834</v>
      </c>
      <c r="C220" s="2">
        <f>HYPERLINK("https://my.zakupivli.pro/remote/dispatcher/state_purchase_view/63782398")</f>
        <v/>
      </c>
      <c r="D220" t="s" s="1">
        <v>1678</v>
      </c>
      <c r="E220" t="s" s="1">
        <v>333</v>
      </c>
      <c r="F220" t="s" s="1">
        <v>2995</v>
      </c>
      <c r="G220" t="s" s="1">
        <v>1725</v>
      </c>
      <c r="H220" t="n" s="6">
        <v>45986.0</v>
      </c>
      <c r="I220" t="n" s="6">
        <v>45986.0</v>
      </c>
      <c r="J220" t="n" s="8">
        <v>0.5469791666666667</v>
      </c>
      <c r="K220" t="n" s="6">
        <v>45989.0</v>
      </c>
      <c r="L220" t="n" s="8">
        <v>0.0</v>
      </c>
      <c r="M220" t="s" s="1">
        <v>2994</v>
      </c>
      <c r="N220" t="s" s="1">
        <v>1531</v>
      </c>
      <c r="O220" t="s" s="1">
        <v>1616</v>
      </c>
      <c r="P220" t="s" s="1">
        <v>274</v>
      </c>
      <c r="Q220" t="s" s="1">
        <v>3088</v>
      </c>
      <c r="R220" t="n" s="10">
        <v>612.0</v>
      </c>
      <c r="S220" t="s" s="1">
        <v>3019</v>
      </c>
      <c r="T220" t="n" s="1">
        <v>40992.0</v>
      </c>
      <c r="U220" t="s" s="1">
        <v>2010</v>
      </c>
      <c r="V220" t="s" s="1">
        <v>2201</v>
      </c>
      <c r="W220" t="s" s="1">
        <v>2970</v>
      </c>
      <c r="X220" t="s" s="1">
        <v>2656</v>
      </c>
      <c r="Y220" t="s" s="1"/>
      <c r="Z220" t="n" s="6">
        <v>46022.0</v>
      </c>
      <c r="AA220" t="s" s="1">
        <v>2013</v>
      </c>
      <c r="AB220" t="s" s="1">
        <v>7</v>
      </c>
      <c r="AC220" t="s" s="1">
        <v>2953</v>
      </c>
      <c r="AD220" t="s" s="1">
        <v>2201</v>
      </c>
      <c r="AE220" t="s" s="1"/>
      <c r="AF220" t="s" s="1"/>
      <c r="AG220" t="s" s="1"/>
      <c r="AH220" t="s" s="1"/>
      <c r="AI220" t="s" s="1">
        <v>1980</v>
      </c>
      <c r="AJ220" t="s" s="1"/>
      <c r="AK220" t="s" s="1"/>
      <c r="AL220" t="s" s="1"/>
      <c r="AM220" t="s" s="1">
        <v>1438</v>
      </c>
      <c r="AN220" t="s" s="1"/>
      <c r="AO220" t="s" s="1">
        <v>1632</v>
      </c>
      <c r="AP220" t="s" s="1">
        <v>238</v>
      </c>
      <c r="AQ220" t="s" s="1"/>
      <c r="AR220" t="s" s="1">
        <v>1863</v>
      </c>
      <c r="AS220" t="s" s="1">
        <v>233</v>
      </c>
      <c r="AT220" t="s" s="1">
        <v>1436</v>
      </c>
      <c r="AU220" t="s" s="1">
        <v>1061</v>
      </c>
      <c r="AV220" t="s" s="1">
        <v>2583</v>
      </c>
      <c r="AW220" t="s" s="1">
        <v>574</v>
      </c>
      <c r="AX220" t="s" s="1">
        <v>233</v>
      </c>
    </row>
    <row r="221" spans="1:50">
      <c r="A221" t="n" s="4">
        <v>217</v>
      </c>
      <c r="B221" t="s" s="1">
        <v>833</v>
      </c>
      <c r="C221" s="2">
        <f>HYPERLINK("https://my.zakupivli.pro/remote/dispatcher/state_purchase_view/63779066")</f>
        <v/>
      </c>
      <c r="D221" t="s" s="1">
        <v>1678</v>
      </c>
      <c r="E221" t="s" s="1">
        <v>333</v>
      </c>
      <c r="F221" t="s" s="1">
        <v>2995</v>
      </c>
      <c r="G221" t="s" s="1">
        <v>1725</v>
      </c>
      <c r="H221" t="n" s="6">
        <v>45986.0</v>
      </c>
      <c r="I221" t="n" s="6">
        <v>45986.0</v>
      </c>
      <c r="J221" t="n" s="8">
        <v>0.5140509259259259</v>
      </c>
      <c r="K221" t="n" s="6">
        <v>45989.0</v>
      </c>
      <c r="L221" t="n" s="8">
        <v>0.0</v>
      </c>
      <c r="M221" t="s" s="1">
        <v>2994</v>
      </c>
      <c r="N221" t="s" s="1">
        <v>1531</v>
      </c>
      <c r="O221" t="s" s="1">
        <v>1790</v>
      </c>
      <c r="P221" t="s" s="1">
        <v>408</v>
      </c>
      <c r="Q221" t="s" s="1">
        <v>3088</v>
      </c>
      <c r="R221" t="n" s="10">
        <v>612.0</v>
      </c>
      <c r="S221" t="s" s="1">
        <v>3019</v>
      </c>
      <c r="T221" t="n" s="1">
        <v>30000.0</v>
      </c>
      <c r="U221" t="s" s="1">
        <v>2010</v>
      </c>
      <c r="V221" t="s" s="1">
        <v>2201</v>
      </c>
      <c r="W221" t="s" s="1">
        <v>1624</v>
      </c>
      <c r="X221" t="s" s="1">
        <v>2617</v>
      </c>
      <c r="Y221" t="s" s="1"/>
      <c r="Z221" t="n" s="6">
        <v>46022.0</v>
      </c>
      <c r="AA221" t="s" s="1">
        <v>2201</v>
      </c>
      <c r="AB221" t="s" s="1"/>
      <c r="AC221" t="s" s="1">
        <v>2852</v>
      </c>
      <c r="AD221" t="s" s="1">
        <v>2201</v>
      </c>
      <c r="AE221" t="s" s="1"/>
      <c r="AF221" t="s" s="1"/>
      <c r="AG221" t="s" s="1"/>
      <c r="AH221" t="s" s="1"/>
      <c r="AI221" t="s" s="1">
        <v>2081</v>
      </c>
      <c r="AJ221" t="s" s="1"/>
      <c r="AK221" t="s" s="1"/>
      <c r="AL221" t="s" s="1"/>
      <c r="AM221" t="s" s="1">
        <v>1438</v>
      </c>
      <c r="AN221" t="s" s="1"/>
      <c r="AO221" t="s" s="1">
        <v>1678</v>
      </c>
      <c r="AP221" t="s" s="1">
        <v>238</v>
      </c>
      <c r="AQ221" t="s" s="1"/>
      <c r="AR221" t="s" s="1">
        <v>3096</v>
      </c>
      <c r="AS221" t="s" s="1">
        <v>233</v>
      </c>
      <c r="AT221" t="s" s="1">
        <v>2217</v>
      </c>
      <c r="AU221" t="s" s="1">
        <v>1361</v>
      </c>
      <c r="AV221" t="s" s="1">
        <v>2344</v>
      </c>
      <c r="AW221" t="s" s="1">
        <v>204</v>
      </c>
      <c r="AX221" t="s" s="1">
        <v>233</v>
      </c>
    </row>
    <row r="222" spans="1:50">
      <c r="A222" t="n" s="4">
        <v>218</v>
      </c>
      <c r="B222" t="s" s="1">
        <v>832</v>
      </c>
      <c r="C222" s="2">
        <f>HYPERLINK("https://my.zakupivli.pro/remote/dispatcher/state_purchase_lot_view/1852476")</f>
        <v/>
      </c>
      <c r="D222" t="s" s="1">
        <v>1917</v>
      </c>
      <c r="E222" t="s" s="1">
        <v>333</v>
      </c>
      <c r="F222" t="s" s="1">
        <v>2995</v>
      </c>
      <c r="G222" t="s" s="1">
        <v>1526</v>
      </c>
      <c r="H222" t="n" s="6">
        <v>45986.0</v>
      </c>
      <c r="I222" t="n" s="6">
        <v>45986.0</v>
      </c>
      <c r="J222" t="n" s="8">
        <v>0.5235300925925926</v>
      </c>
      <c r="K222" t="n" s="6">
        <v>45994.0</v>
      </c>
      <c r="L222" t="n" s="8">
        <v>0.0</v>
      </c>
      <c r="M222" t="n" s="9">
        <v>45994.59088149306</v>
      </c>
      <c r="N222" t="s" s="1">
        <v>1531</v>
      </c>
      <c r="O222" t="s" s="1">
        <v>1801</v>
      </c>
      <c r="P222" t="s" s="1">
        <v>627</v>
      </c>
      <c r="Q222" t="n" s="10">
        <v>43200.0</v>
      </c>
      <c r="R222" t="n" s="10">
        <v>4080.0</v>
      </c>
      <c r="S222" t="s" s="1">
        <v>3019</v>
      </c>
      <c r="T222" t="n" s="1">
        <v>1000000.0</v>
      </c>
      <c r="U222" t="n" s="10">
        <v>4320000.0</v>
      </c>
      <c r="V222" t="s" s="1">
        <v>2201</v>
      </c>
      <c r="W222" t="s" s="1">
        <v>1495</v>
      </c>
      <c r="X222" t="s" s="1">
        <v>2729</v>
      </c>
      <c r="Y222" t="s" s="1"/>
      <c r="Z222" t="n" s="6">
        <v>46387.0</v>
      </c>
      <c r="AA222" t="s" s="1"/>
      <c r="AB222" t="s" s="1"/>
      <c r="AC222" t="s" s="1"/>
      <c r="AD222" t="s" s="1"/>
      <c r="AE222" t="s" s="1"/>
      <c r="AF222" t="s" s="1"/>
      <c r="AG222" t="s" s="1"/>
      <c r="AH222" t="s" s="1"/>
      <c r="AI222" t="s" s="1"/>
      <c r="AJ222" t="s" s="1"/>
      <c r="AK222" t="s" s="1"/>
      <c r="AL222" t="s" s="1"/>
      <c r="AM222" t="s" s="1"/>
      <c r="AN222" t="s" s="1"/>
      <c r="AO222" t="s" s="1">
        <v>1917</v>
      </c>
      <c r="AP222" t="s" s="1">
        <v>238</v>
      </c>
      <c r="AQ222" t="s" s="1">
        <v>1111</v>
      </c>
      <c r="AR222" t="s" s="1">
        <v>3072</v>
      </c>
      <c r="AS222" t="s" s="1">
        <v>233</v>
      </c>
      <c r="AT222" t="s" s="1">
        <v>1892</v>
      </c>
      <c r="AU222" t="s" s="1">
        <v>1134</v>
      </c>
      <c r="AV222" t="s" s="1">
        <v>2295</v>
      </c>
      <c r="AW222" t="s" s="1">
        <v>213</v>
      </c>
      <c r="AX222" t="s" s="1">
        <v>233</v>
      </c>
    </row>
    <row r="223" spans="1:50">
      <c r="A223" t="n" s="4">
        <v>219</v>
      </c>
      <c r="B223" t="s" s="1">
        <v>832</v>
      </c>
      <c r="C223" s="2">
        <f>HYPERLINK("https://my.zakupivli.pro/remote/dispatcher/state_purchase_lot_view/1852477")</f>
        <v/>
      </c>
      <c r="D223" t="s" s="1">
        <v>1918</v>
      </c>
      <c r="E223" t="s" s="1">
        <v>333</v>
      </c>
      <c r="F223" t="s" s="1">
        <v>2995</v>
      </c>
      <c r="G223" t="s" s="1">
        <v>1526</v>
      </c>
      <c r="H223" t="n" s="6">
        <v>45986.0</v>
      </c>
      <c r="I223" t="n" s="6">
        <v>45986.0</v>
      </c>
      <c r="J223" t="n" s="8">
        <v>0.5235300925925926</v>
      </c>
      <c r="K223" t="n" s="6">
        <v>45994.0</v>
      </c>
      <c r="L223" t="n" s="8">
        <v>0.0</v>
      </c>
      <c r="M223" t="n" s="9">
        <v>45994.513703958335</v>
      </c>
      <c r="N223" t="s" s="1">
        <v>1531</v>
      </c>
      <c r="O223" t="s" s="1">
        <v>1801</v>
      </c>
      <c r="P223" t="s" s="1">
        <v>627</v>
      </c>
      <c r="Q223" t="n" s="10">
        <v>50000.0</v>
      </c>
      <c r="R223" t="n" s="10">
        <v>4080.0</v>
      </c>
      <c r="S223" t="s" s="1">
        <v>3019</v>
      </c>
      <c r="T223" t="n" s="1">
        <v>400000.0</v>
      </c>
      <c r="U223" t="n" s="10">
        <v>5000000.0</v>
      </c>
      <c r="V223" t="s" s="1">
        <v>2201</v>
      </c>
      <c r="W223" t="s" s="1">
        <v>1495</v>
      </c>
      <c r="X223" t="s" s="1">
        <v>2729</v>
      </c>
      <c r="Y223" t="s" s="1"/>
      <c r="Z223" t="n" s="6">
        <v>46387.0</v>
      </c>
      <c r="AA223" t="s" s="1"/>
      <c r="AB223" t="s" s="1"/>
      <c r="AC223" t="s" s="1"/>
      <c r="AD223" t="s" s="1"/>
      <c r="AE223" t="s" s="1"/>
      <c r="AF223" t="s" s="1"/>
      <c r="AG223" t="s" s="1"/>
      <c r="AH223" t="s" s="1"/>
      <c r="AI223" t="s" s="1"/>
      <c r="AJ223" t="s" s="1"/>
      <c r="AK223" t="s" s="1"/>
      <c r="AL223" t="s" s="1"/>
      <c r="AM223" t="s" s="1"/>
      <c r="AN223" t="s" s="1"/>
      <c r="AO223" t="s" s="1">
        <v>1918</v>
      </c>
      <c r="AP223" t="s" s="1">
        <v>238</v>
      </c>
      <c r="AQ223" t="s" s="1">
        <v>708</v>
      </c>
      <c r="AR223" t="s" s="1">
        <v>3072</v>
      </c>
      <c r="AS223" t="s" s="1">
        <v>233</v>
      </c>
      <c r="AT223" t="s" s="1">
        <v>1892</v>
      </c>
      <c r="AU223" t="s" s="1">
        <v>1134</v>
      </c>
      <c r="AV223" t="s" s="1">
        <v>2295</v>
      </c>
      <c r="AW223" t="s" s="1">
        <v>213</v>
      </c>
      <c r="AX223" t="s" s="1">
        <v>233</v>
      </c>
    </row>
    <row r="224" spans="1:50">
      <c r="A224" t="n" s="4">
        <v>220</v>
      </c>
      <c r="B224" t="s" s="1">
        <v>831</v>
      </c>
      <c r="C224" s="2">
        <f>HYPERLINK("https://my.zakupivli.pro/remote/dispatcher/state_purchase_lot_view/1852428")</f>
        <v/>
      </c>
      <c r="D224" t="s" s="1">
        <v>1632</v>
      </c>
      <c r="E224" t="s" s="1">
        <v>333</v>
      </c>
      <c r="F224" t="s" s="1">
        <v>2995</v>
      </c>
      <c r="G224" t="s" s="1">
        <v>1526</v>
      </c>
      <c r="H224" t="n" s="6">
        <v>45986.0</v>
      </c>
      <c r="I224" t="n" s="6">
        <v>45986.0</v>
      </c>
      <c r="J224" t="n" s="8">
        <v>0.5109375</v>
      </c>
      <c r="K224" t="n" s="6">
        <v>45994.0</v>
      </c>
      <c r="L224" t="n" s="8">
        <v>0.5833333333333334</v>
      </c>
      <c r="M224" t="n" s="9">
        <v>45995.60485976852</v>
      </c>
      <c r="N224" t="s" s="1">
        <v>1531</v>
      </c>
      <c r="O224" t="s" s="1">
        <v>2017</v>
      </c>
      <c r="P224" t="s" s="1">
        <v>412</v>
      </c>
      <c r="Q224" t="n" s="10">
        <v>690.0</v>
      </c>
      <c r="R224" t="n" s="10">
        <v>408.0</v>
      </c>
      <c r="S224" t="s" s="1">
        <v>3018</v>
      </c>
      <c r="T224" t="n" s="1">
        <v>13800.0</v>
      </c>
      <c r="U224" t="n" s="10">
        <v>138000.0</v>
      </c>
      <c r="V224" t="s" s="1">
        <v>2201</v>
      </c>
      <c r="W224" t="s" s="1">
        <v>1923</v>
      </c>
      <c r="X224" t="s" s="1">
        <v>2277</v>
      </c>
      <c r="Y224" t="s" s="1"/>
      <c r="Z224" t="n" s="6">
        <v>46022.0</v>
      </c>
      <c r="AA224" t="s" s="1">
        <v>2201</v>
      </c>
      <c r="AB224" t="s" s="1"/>
      <c r="AC224" t="s" s="1">
        <v>2998</v>
      </c>
      <c r="AD224" t="s" s="1">
        <v>2013</v>
      </c>
      <c r="AE224" t="s" s="1"/>
      <c r="AF224" t="s" s="1"/>
      <c r="AG224" t="s" s="1">
        <v>389</v>
      </c>
      <c r="AH224" t="s" s="1">
        <v>2103</v>
      </c>
      <c r="AI224" t="s" s="1">
        <v>1804</v>
      </c>
      <c r="AJ224" t="s" s="1"/>
      <c r="AK224" t="s" s="1"/>
      <c r="AL224" t="s" s="1">
        <v>2088</v>
      </c>
      <c r="AM224" t="s" s="1">
        <v>2008</v>
      </c>
      <c r="AN224" t="s" s="1">
        <v>493</v>
      </c>
      <c r="AO224" t="s" s="1">
        <v>1629</v>
      </c>
      <c r="AP224" t="s" s="1">
        <v>238</v>
      </c>
      <c r="AQ224" t="s" s="1">
        <v>369</v>
      </c>
      <c r="AR224" t="s" s="1">
        <v>1625</v>
      </c>
      <c r="AS224" t="s" s="1">
        <v>233</v>
      </c>
      <c r="AT224" t="s" s="1">
        <v>1946</v>
      </c>
      <c r="AU224" t="s" s="1">
        <v>1289</v>
      </c>
      <c r="AV224" t="s" s="1">
        <v>2448</v>
      </c>
      <c r="AW224" t="s" s="1">
        <v>576</v>
      </c>
      <c r="AX224" t="s" s="1">
        <v>233</v>
      </c>
    </row>
    <row r="225" spans="1:50">
      <c r="A225" t="n" s="4">
        <v>221</v>
      </c>
      <c r="B225" t="s" s="1">
        <v>830</v>
      </c>
      <c r="C225" s="2">
        <f>HYPERLINK("https://my.zakupivli.pro/remote/dispatcher/state_purchase_view/63778996")</f>
        <v/>
      </c>
      <c r="D225" t="s" s="1">
        <v>1678</v>
      </c>
      <c r="E225" t="s" s="1">
        <v>333</v>
      </c>
      <c r="F225" t="s" s="1">
        <v>2995</v>
      </c>
      <c r="G225" t="s" s="1">
        <v>1725</v>
      </c>
      <c r="H225" t="n" s="6">
        <v>45986.0</v>
      </c>
      <c r="I225" t="n" s="6">
        <v>45986.0</v>
      </c>
      <c r="J225" t="n" s="8">
        <v>0.5109953703703703</v>
      </c>
      <c r="K225" t="n" s="6">
        <v>45989.0</v>
      </c>
      <c r="L225" t="n" s="8">
        <v>0.5416666666666666</v>
      </c>
      <c r="M225" t="s" s="1">
        <v>2994</v>
      </c>
      <c r="N225" t="s" s="1">
        <v>1531</v>
      </c>
      <c r="O225" t="s" s="1">
        <v>2117</v>
      </c>
      <c r="P225" t="s" s="1">
        <v>481</v>
      </c>
      <c r="Q225" t="s" s="1">
        <v>3088</v>
      </c>
      <c r="R225" t="n" s="10">
        <v>408.0</v>
      </c>
      <c r="S225" t="s" s="1">
        <v>3019</v>
      </c>
      <c r="T225" t="n" s="1">
        <v>7704.0</v>
      </c>
      <c r="U225" t="s" s="1">
        <v>2010</v>
      </c>
      <c r="V225" t="s" s="1">
        <v>2201</v>
      </c>
      <c r="W225" t="s" s="1">
        <v>2974</v>
      </c>
      <c r="X225" t="s" s="1">
        <v>2282</v>
      </c>
      <c r="Y225" t="s" s="1"/>
      <c r="Z225" t="n" s="6">
        <v>46022.0</v>
      </c>
      <c r="AA225" t="s" s="1">
        <v>2201</v>
      </c>
      <c r="AB225" t="s" s="1"/>
      <c r="AC225" t="s" s="1">
        <v>2811</v>
      </c>
      <c r="AD225" t="s" s="1">
        <v>2013</v>
      </c>
      <c r="AE225" t="s" s="1"/>
      <c r="AF225" t="s" s="1"/>
      <c r="AG225" t="s" s="1"/>
      <c r="AH225" t="s" s="1"/>
      <c r="AI225" t="s" s="1">
        <v>1400</v>
      </c>
      <c r="AJ225" t="s" s="1"/>
      <c r="AK225" t="s" s="1"/>
      <c r="AL225" t="s" s="1">
        <v>1419</v>
      </c>
      <c r="AM225" t="s" s="1">
        <v>1438</v>
      </c>
      <c r="AN225" t="s" s="1">
        <v>2810</v>
      </c>
      <c r="AO225" t="s" s="1">
        <v>1678</v>
      </c>
      <c r="AP225" t="s" s="1">
        <v>238</v>
      </c>
      <c r="AQ225" t="s" s="1"/>
      <c r="AR225" t="s" s="1">
        <v>2116</v>
      </c>
      <c r="AS225" t="s" s="1">
        <v>233</v>
      </c>
      <c r="AT225" t="s" s="1">
        <v>2986</v>
      </c>
      <c r="AU225" t="s" s="1">
        <v>1053</v>
      </c>
      <c r="AV225" t="s" s="1">
        <v>2602</v>
      </c>
      <c r="AW225" t="s" s="1">
        <v>549</v>
      </c>
      <c r="AX225" t="s" s="1">
        <v>233</v>
      </c>
    </row>
    <row r="226" spans="1:50">
      <c r="A226" t="n" s="4">
        <v>222</v>
      </c>
      <c r="B226" t="s" s="1">
        <v>829</v>
      </c>
      <c r="C226" s="2">
        <f>HYPERLINK("https://my.zakupivli.pro/remote/dispatcher/state_purchase_view/63778921")</f>
        <v/>
      </c>
      <c r="D226" t="s" s="1">
        <v>1678</v>
      </c>
      <c r="E226" t="s" s="1">
        <v>333</v>
      </c>
      <c r="F226" t="s" s="1">
        <v>2995</v>
      </c>
      <c r="G226" t="s" s="1">
        <v>1725</v>
      </c>
      <c r="H226" t="n" s="6">
        <v>45986.0</v>
      </c>
      <c r="I226" t="n" s="6">
        <v>45986.0</v>
      </c>
      <c r="J226" t="n" s="8">
        <v>0.5106018518518518</v>
      </c>
      <c r="K226" t="n" s="6">
        <v>45989.0</v>
      </c>
      <c r="L226" t="n" s="8">
        <v>0.0</v>
      </c>
      <c r="M226" t="s" s="1">
        <v>2994</v>
      </c>
      <c r="N226" t="s" s="1">
        <v>1531</v>
      </c>
      <c r="O226" t="s" s="1">
        <v>1839</v>
      </c>
      <c r="P226" t="s" s="1">
        <v>675</v>
      </c>
      <c r="Q226" t="s" s="1">
        <v>3088</v>
      </c>
      <c r="R226" t="n" s="10">
        <v>612.0</v>
      </c>
      <c r="S226" t="s" s="1">
        <v>3019</v>
      </c>
      <c r="T226" t="n" s="1">
        <v>43432.0</v>
      </c>
      <c r="U226" t="s" s="1">
        <v>2010</v>
      </c>
      <c r="V226" t="s" s="1">
        <v>2201</v>
      </c>
      <c r="W226" t="s" s="1">
        <v>1727</v>
      </c>
      <c r="X226" t="s" s="1">
        <v>2655</v>
      </c>
      <c r="Y226" t="n" s="6">
        <v>46204.0</v>
      </c>
      <c r="Z226" t="n" s="6">
        <v>46387.0</v>
      </c>
      <c r="AA226" t="s" s="1">
        <v>2201</v>
      </c>
      <c r="AB226" t="s" s="1"/>
      <c r="AC226" t="s" s="1"/>
      <c r="AD226" t="s" s="1">
        <v>2201</v>
      </c>
      <c r="AE226" t="s" s="1"/>
      <c r="AF226" t="s" s="1"/>
      <c r="AG226" t="s" s="1"/>
      <c r="AH226" t="s" s="1">
        <v>364</v>
      </c>
      <c r="AI226" t="s" s="1">
        <v>2081</v>
      </c>
      <c r="AJ226" t="s" s="1"/>
      <c r="AK226" t="s" s="1"/>
      <c r="AL226" t="s" s="1"/>
      <c r="AM226" t="s" s="1">
        <v>1438</v>
      </c>
      <c r="AN226" t="s" s="1"/>
      <c r="AO226" t="s" s="1">
        <v>1678</v>
      </c>
      <c r="AP226" t="s" s="1">
        <v>238</v>
      </c>
      <c r="AQ226" t="s" s="1"/>
      <c r="AR226" t="s" s="1">
        <v>3100</v>
      </c>
      <c r="AS226" t="s" s="1">
        <v>233</v>
      </c>
      <c r="AT226" t="s" s="1">
        <v>2046</v>
      </c>
      <c r="AU226" t="s" s="1">
        <v>1294</v>
      </c>
      <c r="AV226" t="s" s="1">
        <v>2397</v>
      </c>
      <c r="AW226" t="s" s="1">
        <v>70</v>
      </c>
      <c r="AX226" t="s" s="1">
        <v>233</v>
      </c>
    </row>
    <row r="227" spans="1:50">
      <c r="A227" t="n" s="4">
        <v>223</v>
      </c>
      <c r="B227" t="s" s="1">
        <v>828</v>
      </c>
      <c r="C227" s="2">
        <f>HYPERLINK("https://my.zakupivli.pro/remote/dispatcher/state_purchase_lot_view/1852420")</f>
        <v/>
      </c>
      <c r="D227" t="s" s="1">
        <v>1663</v>
      </c>
      <c r="E227" t="s" s="1">
        <v>333</v>
      </c>
      <c r="F227" t="s" s="1">
        <v>2995</v>
      </c>
      <c r="G227" t="s" s="1">
        <v>1526</v>
      </c>
      <c r="H227" t="n" s="6">
        <v>45986.0</v>
      </c>
      <c r="I227" t="n" s="6">
        <v>45986.0</v>
      </c>
      <c r="J227" t="n" s="8">
        <v>0.509988425925926</v>
      </c>
      <c r="K227" t="n" s="6">
        <v>45994.0</v>
      </c>
      <c r="L227" t="n" s="8">
        <v>0.4583333333333333</v>
      </c>
      <c r="M227" t="n" s="9">
        <v>45995.66020731482</v>
      </c>
      <c r="N227" t="s" s="1">
        <v>1531</v>
      </c>
      <c r="O227" t="s" s="1">
        <v>1432</v>
      </c>
      <c r="P227" t="s" s="1">
        <v>241</v>
      </c>
      <c r="Q227" t="n" s="10">
        <v>4875.0</v>
      </c>
      <c r="R227" t="n" s="10">
        <v>612.0</v>
      </c>
      <c r="S227" t="s" s="1">
        <v>3019</v>
      </c>
      <c r="T227" t="n" s="1">
        <v>75000.0</v>
      </c>
      <c r="U227" t="n" s="10">
        <v>975000.0</v>
      </c>
      <c r="V227" t="s" s="1">
        <v>2201</v>
      </c>
      <c r="W227" t="s" s="1">
        <v>1819</v>
      </c>
      <c r="X227" t="s" s="1">
        <v>2300</v>
      </c>
      <c r="Y227" t="n" s="6">
        <v>46023.0</v>
      </c>
      <c r="Z227" t="n" s="6">
        <v>46387.0</v>
      </c>
      <c r="AA227" t="s" s="1">
        <v>2201</v>
      </c>
      <c r="AB227" t="s" s="1"/>
      <c r="AC227" t="s" s="1">
        <v>2954</v>
      </c>
      <c r="AD227" t="s" s="1">
        <v>2201</v>
      </c>
      <c r="AE227" t="s" s="1"/>
      <c r="AF227" t="s" s="1"/>
      <c r="AG227" t="s" s="1">
        <v>388</v>
      </c>
      <c r="AH227" t="s" s="1"/>
      <c r="AI227" t="s" s="1">
        <v>1980</v>
      </c>
      <c r="AJ227" t="s" s="1">
        <v>737</v>
      </c>
      <c r="AK227" t="s" s="1"/>
      <c r="AL227" t="s" s="1">
        <v>2085</v>
      </c>
      <c r="AM227" t="s" s="1">
        <v>1713</v>
      </c>
      <c r="AN227" t="s" s="1"/>
      <c r="AO227" t="s" s="1">
        <v>1663</v>
      </c>
      <c r="AP227" t="s" s="1">
        <v>238</v>
      </c>
      <c r="AQ227" t="s" s="1">
        <v>710</v>
      </c>
      <c r="AR227" t="s" s="1">
        <v>3117</v>
      </c>
      <c r="AS227" t="s" s="1">
        <v>233</v>
      </c>
      <c r="AT227" t="s" s="1">
        <v>2043</v>
      </c>
      <c r="AU227" t="s" s="1">
        <v>1133</v>
      </c>
      <c r="AV227" t="s" s="1">
        <v>2411</v>
      </c>
      <c r="AW227" t="s" s="1">
        <v>15</v>
      </c>
      <c r="AX227" t="s" s="1">
        <v>233</v>
      </c>
    </row>
    <row r="228" spans="1:50">
      <c r="A228" t="n" s="4">
        <v>224</v>
      </c>
      <c r="B228" t="s" s="1">
        <v>827</v>
      </c>
      <c r="C228" s="2">
        <f>HYPERLINK("https://my.zakupivli.pro/remote/dispatcher/state_purchase_lot_view/1852418")</f>
        <v/>
      </c>
      <c r="D228" t="s" s="1">
        <v>1632</v>
      </c>
      <c r="E228" t="s" s="1">
        <v>333</v>
      </c>
      <c r="F228" t="s" s="1">
        <v>2995</v>
      </c>
      <c r="G228" t="s" s="1">
        <v>1526</v>
      </c>
      <c r="H228" t="n" s="6">
        <v>45986.0</v>
      </c>
      <c r="I228" t="n" s="6">
        <v>45986.0</v>
      </c>
      <c r="J228" t="n" s="8">
        <v>0.5082060185185185</v>
      </c>
      <c r="K228" t="n" s="6">
        <v>45994.0</v>
      </c>
      <c r="L228" t="n" s="8">
        <v>0.0</v>
      </c>
      <c r="M228" t="n" s="9">
        <v>45994.56204201389</v>
      </c>
      <c r="N228" t="s" s="1">
        <v>1531</v>
      </c>
      <c r="O228" t="s" s="1">
        <v>1496</v>
      </c>
      <c r="P228" t="s" s="1">
        <v>266</v>
      </c>
      <c r="Q228" t="n" s="10">
        <v>5615.35</v>
      </c>
      <c r="R228" t="n" s="10">
        <v>612.0</v>
      </c>
      <c r="S228" t="s" s="1">
        <v>3019</v>
      </c>
      <c r="T228" t="n" s="1">
        <v>72500.0</v>
      </c>
      <c r="U228" t="n" s="10">
        <v>561535.48</v>
      </c>
      <c r="V228" t="s" s="1">
        <v>2201</v>
      </c>
      <c r="W228" t="s" s="1">
        <v>1495</v>
      </c>
      <c r="X228" t="s" s="1">
        <v>2300</v>
      </c>
      <c r="Y228" t="n" s="6">
        <v>46023.0</v>
      </c>
      <c r="Z228" t="n" s="6">
        <v>46387.0</v>
      </c>
      <c r="AA228" t="s" s="1">
        <v>2201</v>
      </c>
      <c r="AB228" t="s" s="1"/>
      <c r="AC228" t="s" s="1">
        <v>2827</v>
      </c>
      <c r="AD228" t="s" s="1">
        <v>2013</v>
      </c>
      <c r="AE228" t="s" s="1"/>
      <c r="AF228" t="s" s="1">
        <v>2997</v>
      </c>
      <c r="AG228" t="s" s="1"/>
      <c r="AH228" t="s" s="1"/>
      <c r="AI228" t="s" s="1">
        <v>1804</v>
      </c>
      <c r="AJ228" t="s" s="1">
        <v>742</v>
      </c>
      <c r="AK228" t="s" s="1"/>
      <c r="AL228" t="s" s="1">
        <v>2083</v>
      </c>
      <c r="AM228" t="s" s="1">
        <v>2008</v>
      </c>
      <c r="AN228" t="s" s="1">
        <v>11</v>
      </c>
      <c r="AO228" t="s" s="1">
        <v>1632</v>
      </c>
      <c r="AP228" t="s" s="1">
        <v>238</v>
      </c>
      <c r="AQ228" t="s" s="1">
        <v>489</v>
      </c>
      <c r="AR228" t="s" s="1">
        <v>1903</v>
      </c>
      <c r="AS228" t="s" s="1">
        <v>233</v>
      </c>
      <c r="AT228" t="s" s="1">
        <v>2135</v>
      </c>
      <c r="AU228" t="s" s="1">
        <v>1322</v>
      </c>
      <c r="AV228" t="s" s="1">
        <v>2288</v>
      </c>
      <c r="AW228" t="s" s="1">
        <v>720</v>
      </c>
      <c r="AX228" t="s" s="1">
        <v>233</v>
      </c>
    </row>
    <row r="229" spans="1:50">
      <c r="A229" t="n" s="4">
        <v>225</v>
      </c>
      <c r="B229" t="s" s="1">
        <v>826</v>
      </c>
      <c r="C229" s="2">
        <f>HYPERLINK("https://my.zakupivli.pro/remote/dispatcher/state_purchase_view/63778505")</f>
        <v/>
      </c>
      <c r="D229" t="s" s="1">
        <v>1678</v>
      </c>
      <c r="E229" t="s" s="1">
        <v>333</v>
      </c>
      <c r="F229" t="s" s="1">
        <v>2995</v>
      </c>
      <c r="G229" t="s" s="1">
        <v>1725</v>
      </c>
      <c r="H229" t="n" s="6">
        <v>45986.0</v>
      </c>
      <c r="I229" t="n" s="6">
        <v>45986.0</v>
      </c>
      <c r="J229" t="n" s="8">
        <v>0.506875</v>
      </c>
      <c r="K229" t="n" s="6">
        <v>45989.0</v>
      </c>
      <c r="L229" t="n" s="8">
        <v>0.0</v>
      </c>
      <c r="M229" t="s" s="1">
        <v>2994</v>
      </c>
      <c r="N229" t="s" s="1">
        <v>1531</v>
      </c>
      <c r="O229" t="s" s="1">
        <v>1844</v>
      </c>
      <c r="P229" t="s" s="1">
        <v>261</v>
      </c>
      <c r="Q229" t="s" s="1">
        <v>3088</v>
      </c>
      <c r="R229" t="n" s="10">
        <v>408.0</v>
      </c>
      <c r="S229" t="s" s="1">
        <v>3019</v>
      </c>
      <c r="T229" t="n" s="1">
        <v>20903.0</v>
      </c>
      <c r="U229" t="s" s="1">
        <v>2010</v>
      </c>
      <c r="V229" t="s" s="1">
        <v>2201</v>
      </c>
      <c r="W229" t="s" s="1">
        <v>2970</v>
      </c>
      <c r="X229" t="s" s="1">
        <v>2281</v>
      </c>
      <c r="Y229" t="n" s="6">
        <v>45993.0</v>
      </c>
      <c r="Z229" t="n" s="6">
        <v>46022.0</v>
      </c>
      <c r="AA229" t="s" s="1">
        <v>2201</v>
      </c>
      <c r="AB229" t="s" s="1"/>
      <c r="AC229" t="s" s="1"/>
      <c r="AD229" t="s" s="1">
        <v>2013</v>
      </c>
      <c r="AE229" t="s" s="1"/>
      <c r="AF229" t="s" s="1"/>
      <c r="AG229" t="s" s="1"/>
      <c r="AH229" t="s" s="1"/>
      <c r="AI229" t="s" s="1">
        <v>1804</v>
      </c>
      <c r="AJ229" t="s" s="1"/>
      <c r="AK229" t="s" s="1"/>
      <c r="AL229" t="s" s="1"/>
      <c r="AM229" t="s" s="1">
        <v>1438</v>
      </c>
      <c r="AN229" t="s" s="1"/>
      <c r="AO229" t="s" s="1">
        <v>1824</v>
      </c>
      <c r="AP229" t="s" s="1">
        <v>238</v>
      </c>
      <c r="AQ229" t="s" s="1"/>
      <c r="AR229" t="s" s="1">
        <v>2969</v>
      </c>
      <c r="AS229" t="s" s="1">
        <v>233</v>
      </c>
      <c r="AT229" t="s" s="1">
        <v>2120</v>
      </c>
      <c r="AU229" t="s" s="1">
        <v>1131</v>
      </c>
      <c r="AV229" t="s" s="1">
        <v>2582</v>
      </c>
      <c r="AW229" t="s" s="1">
        <v>534</v>
      </c>
      <c r="AX229" t="s" s="1">
        <v>233</v>
      </c>
    </row>
    <row r="230" spans="1:50">
      <c r="A230" t="n" s="4">
        <v>226</v>
      </c>
      <c r="B230" t="s" s="1">
        <v>825</v>
      </c>
      <c r="C230" s="2">
        <f>HYPERLINK("https://my.zakupivli.pro/remote/dispatcher/state_purchase_view/63778408")</f>
        <v/>
      </c>
      <c r="D230" t="s" s="1">
        <v>1632</v>
      </c>
      <c r="E230" t="s" s="1">
        <v>333</v>
      </c>
      <c r="F230" t="s" s="1">
        <v>2995</v>
      </c>
      <c r="G230" t="s" s="1">
        <v>1725</v>
      </c>
      <c r="H230" t="n" s="6">
        <v>45986.0</v>
      </c>
      <c r="I230" t="n" s="6">
        <v>45986.0</v>
      </c>
      <c r="J230" t="n" s="8">
        <v>0.5080324074074074</v>
      </c>
      <c r="K230" t="n" s="6">
        <v>45989.0</v>
      </c>
      <c r="L230" t="n" s="8">
        <v>0.003472222222222222</v>
      </c>
      <c r="M230" t="s" s="1">
        <v>2994</v>
      </c>
      <c r="N230" t="s" s="1">
        <v>1531</v>
      </c>
      <c r="O230" t="s" s="1">
        <v>1517</v>
      </c>
      <c r="P230" t="s" s="1">
        <v>657</v>
      </c>
      <c r="Q230" t="s" s="1">
        <v>3088</v>
      </c>
      <c r="R230" t="n" s="10">
        <v>408.0</v>
      </c>
      <c r="S230" t="s" s="1">
        <v>3019</v>
      </c>
      <c r="T230" t="n" s="1">
        <v>15500.0</v>
      </c>
      <c r="U230" t="s" s="1">
        <v>2010</v>
      </c>
      <c r="V230" t="s" s="1">
        <v>2201</v>
      </c>
      <c r="W230" t="s" s="1">
        <v>1819</v>
      </c>
      <c r="X230" t="s" s="1">
        <v>2664</v>
      </c>
      <c r="Y230" t="s" s="1"/>
      <c r="Z230" t="n" s="6">
        <v>46022.0</v>
      </c>
      <c r="AA230" t="s" s="1">
        <v>2201</v>
      </c>
      <c r="AB230" t="s" s="1">
        <v>1510</v>
      </c>
      <c r="AC230" t="s" s="1">
        <v>2929</v>
      </c>
      <c r="AD230" t="s" s="1">
        <v>2013</v>
      </c>
      <c r="AE230" t="s" s="1"/>
      <c r="AF230" t="s" s="1"/>
      <c r="AG230" t="s" s="1"/>
      <c r="AH230" t="s" s="1"/>
      <c r="AI230" t="s" s="1">
        <v>1400</v>
      </c>
      <c r="AJ230" t="s" s="1"/>
      <c r="AK230" t="s" s="1"/>
      <c r="AL230" t="s" s="1"/>
      <c r="AM230" t="s" s="1">
        <v>2008</v>
      </c>
      <c r="AN230" t="s" s="1">
        <v>3141</v>
      </c>
      <c r="AO230" t="s" s="1">
        <v>1632</v>
      </c>
      <c r="AP230" t="s" s="1">
        <v>238</v>
      </c>
      <c r="AQ230" t="s" s="1"/>
      <c r="AR230" t="s" s="1">
        <v>1455</v>
      </c>
      <c r="AS230" t="s" s="1">
        <v>233</v>
      </c>
      <c r="AT230" t="s" s="1">
        <v>1996</v>
      </c>
      <c r="AU230" t="s" s="1">
        <v>1205</v>
      </c>
      <c r="AV230" t="s" s="1">
        <v>2421</v>
      </c>
      <c r="AW230" t="s" s="1">
        <v>219</v>
      </c>
      <c r="AX230" t="s" s="1">
        <v>233</v>
      </c>
    </row>
    <row r="231" spans="1:50">
      <c r="A231" t="n" s="4">
        <v>227</v>
      </c>
      <c r="B231" t="s" s="1">
        <v>824</v>
      </c>
      <c r="C231" s="2">
        <f>HYPERLINK("https://my.zakupivli.pro/remote/dispatcher/state_purchase_view/63778393")</f>
        <v/>
      </c>
      <c r="D231" t="s" s="1">
        <v>1678</v>
      </c>
      <c r="E231" t="s" s="1">
        <v>333</v>
      </c>
      <c r="F231" t="s" s="1">
        <v>2995</v>
      </c>
      <c r="G231" t="s" s="1">
        <v>1725</v>
      </c>
      <c r="H231" t="n" s="6">
        <v>45986.0</v>
      </c>
      <c r="I231" t="n" s="6">
        <v>45986.0</v>
      </c>
      <c r="J231" t="n" s="8">
        <v>0.5060763888888888</v>
      </c>
      <c r="K231" t="n" s="6">
        <v>45989.0</v>
      </c>
      <c r="L231" t="n" s="8">
        <v>0.0</v>
      </c>
      <c r="M231" t="s" s="1">
        <v>2994</v>
      </c>
      <c r="N231" t="s" s="1">
        <v>1531</v>
      </c>
      <c r="O231" t="s" s="1">
        <v>1839</v>
      </c>
      <c r="P231" t="s" s="1">
        <v>675</v>
      </c>
      <c r="Q231" t="s" s="1">
        <v>3088</v>
      </c>
      <c r="R231" t="n" s="10">
        <v>612.0</v>
      </c>
      <c r="S231" t="s" s="1">
        <v>3019</v>
      </c>
      <c r="T231" t="n" s="1">
        <v>66483.0</v>
      </c>
      <c r="U231" t="s" s="1">
        <v>2010</v>
      </c>
      <c r="V231" t="s" s="1">
        <v>2201</v>
      </c>
      <c r="W231" t="s" s="1">
        <v>1727</v>
      </c>
      <c r="X231" t="s" s="1">
        <v>2655</v>
      </c>
      <c r="Y231" t="n" s="6">
        <v>46023.0</v>
      </c>
      <c r="Z231" t="n" s="6">
        <v>46203.0</v>
      </c>
      <c r="AA231" t="s" s="1">
        <v>2201</v>
      </c>
      <c r="AB231" t="s" s="1"/>
      <c r="AC231" t="s" s="1"/>
      <c r="AD231" t="s" s="1">
        <v>2201</v>
      </c>
      <c r="AE231" t="s" s="1"/>
      <c r="AF231" t="s" s="1"/>
      <c r="AG231" t="s" s="1"/>
      <c r="AH231" t="s" s="1">
        <v>364</v>
      </c>
      <c r="AI231" t="s" s="1">
        <v>2081</v>
      </c>
      <c r="AJ231" t="s" s="1"/>
      <c r="AK231" t="s" s="1"/>
      <c r="AL231" t="s" s="1"/>
      <c r="AM231" t="s" s="1">
        <v>1438</v>
      </c>
      <c r="AN231" t="s" s="1"/>
      <c r="AO231" t="s" s="1">
        <v>1678</v>
      </c>
      <c r="AP231" t="s" s="1">
        <v>238</v>
      </c>
      <c r="AQ231" t="s" s="1"/>
      <c r="AR231" t="s" s="1">
        <v>3100</v>
      </c>
      <c r="AS231" t="s" s="1">
        <v>233</v>
      </c>
      <c r="AT231" t="s" s="1">
        <v>2046</v>
      </c>
      <c r="AU231" t="s" s="1">
        <v>1294</v>
      </c>
      <c r="AV231" t="s" s="1">
        <v>2397</v>
      </c>
      <c r="AW231" t="s" s="1">
        <v>70</v>
      </c>
      <c r="AX231" t="s" s="1">
        <v>233</v>
      </c>
    </row>
    <row r="232" spans="1:50">
      <c r="A232" t="n" s="4">
        <v>228</v>
      </c>
      <c r="B232" t="s" s="1">
        <v>823</v>
      </c>
      <c r="C232" s="2">
        <f>HYPERLINK("https://my.zakupivli.pro/remote/dispatcher/state_purchase_lot_view/1852401")</f>
        <v/>
      </c>
      <c r="D232" t="s" s="1">
        <v>1633</v>
      </c>
      <c r="E232" t="s" s="1">
        <v>333</v>
      </c>
      <c r="F232" t="s" s="1">
        <v>2995</v>
      </c>
      <c r="G232" t="s" s="1">
        <v>1526</v>
      </c>
      <c r="H232" t="n" s="6">
        <v>45986.0</v>
      </c>
      <c r="I232" t="n" s="6">
        <v>45986.0</v>
      </c>
      <c r="J232" t="n" s="8">
        <v>0.5052314814814814</v>
      </c>
      <c r="K232" t="n" s="6">
        <v>45994.0</v>
      </c>
      <c r="L232" t="n" s="8">
        <v>0.4979166666666667</v>
      </c>
      <c r="M232" t="n" s="9">
        <v>45995.5389102662</v>
      </c>
      <c r="N232" t="s" s="1">
        <v>1531</v>
      </c>
      <c r="O232" t="s" s="1">
        <v>1623</v>
      </c>
      <c r="P232" t="s" s="1">
        <v>244</v>
      </c>
      <c r="Q232" t="n" s="10">
        <v>1661.04</v>
      </c>
      <c r="R232" t="n" s="10">
        <v>612.0</v>
      </c>
      <c r="S232" t="s" s="1">
        <v>3019</v>
      </c>
      <c r="T232" t="n" s="1">
        <v>76900.0</v>
      </c>
      <c r="U232" t="n" s="10">
        <v>332208.0</v>
      </c>
      <c r="V232" t="s" s="1">
        <v>2201</v>
      </c>
      <c r="W232" t="s" s="1">
        <v>1624</v>
      </c>
      <c r="X232" t="s" s="1">
        <v>2770</v>
      </c>
      <c r="Y232" t="n" s="6">
        <v>46023.0</v>
      </c>
      <c r="Z232" t="n" s="6">
        <v>46387.0</v>
      </c>
      <c r="AA232" t="s" s="1"/>
      <c r="AB232" t="s" s="1"/>
      <c r="AC232" t="s" s="1"/>
      <c r="AD232" t="s" s="1"/>
      <c r="AE232" t="s" s="1"/>
      <c r="AF232" t="s" s="1"/>
      <c r="AG232" t="s" s="1"/>
      <c r="AH232" t="s" s="1"/>
      <c r="AI232" t="s" s="1"/>
      <c r="AJ232" t="s" s="1"/>
      <c r="AK232" t="s" s="1"/>
      <c r="AL232" t="s" s="1"/>
      <c r="AM232" t="s" s="1"/>
      <c r="AN232" t="s" s="1"/>
      <c r="AO232" t="s" s="1">
        <v>1632</v>
      </c>
      <c r="AP232" t="s" s="1">
        <v>238</v>
      </c>
      <c r="AQ232" t="s" s="1">
        <v>488</v>
      </c>
      <c r="AR232" t="s" s="1">
        <v>3031</v>
      </c>
      <c r="AS232" t="s" s="1">
        <v>233</v>
      </c>
      <c r="AT232" t="s" s="1">
        <v>1565</v>
      </c>
      <c r="AU232" t="s" s="1">
        <v>1120</v>
      </c>
      <c r="AV232" t="s" s="1">
        <v>2338</v>
      </c>
      <c r="AW232" t="s" s="1">
        <v>85</v>
      </c>
      <c r="AX232" t="s" s="1">
        <v>233</v>
      </c>
    </row>
    <row r="233" spans="1:50">
      <c r="A233" t="n" s="4">
        <v>229</v>
      </c>
      <c r="B233" t="s" s="1">
        <v>823</v>
      </c>
      <c r="C233" s="2">
        <f>HYPERLINK("https://my.zakupivli.pro/remote/dispatcher/state_purchase_lot_view/1852402")</f>
        <v/>
      </c>
      <c r="D233" t="s" s="1">
        <v>1633</v>
      </c>
      <c r="E233" t="s" s="1">
        <v>333</v>
      </c>
      <c r="F233" t="s" s="1">
        <v>2995</v>
      </c>
      <c r="G233" t="s" s="1">
        <v>1526</v>
      </c>
      <c r="H233" t="n" s="6">
        <v>45986.0</v>
      </c>
      <c r="I233" t="n" s="6">
        <v>45986.0</v>
      </c>
      <c r="J233" t="n" s="8">
        <v>0.5052314814814814</v>
      </c>
      <c r="K233" t="n" s="6">
        <v>45994.0</v>
      </c>
      <c r="L233" t="n" s="8">
        <v>0.4979166666666667</v>
      </c>
      <c r="M233" t="n" s="9">
        <v>45995.485901875</v>
      </c>
      <c r="N233" t="s" s="1">
        <v>1531</v>
      </c>
      <c r="O233" t="s" s="1">
        <v>1623</v>
      </c>
      <c r="P233" t="s" s="1">
        <v>244</v>
      </c>
      <c r="Q233" t="n" s="10">
        <v>2766.28</v>
      </c>
      <c r="R233" t="n" s="10">
        <v>612.0</v>
      </c>
      <c r="S233" t="s" s="1">
        <v>3019</v>
      </c>
      <c r="T233" t="n" s="1">
        <v>50250.0</v>
      </c>
      <c r="U233" t="n" s="10">
        <v>553255.0</v>
      </c>
      <c r="V233" t="s" s="1">
        <v>2201</v>
      </c>
      <c r="W233" t="s" s="1">
        <v>1624</v>
      </c>
      <c r="X233" t="s" s="1">
        <v>2776</v>
      </c>
      <c r="Y233" t="n" s="6">
        <v>46023.0</v>
      </c>
      <c r="Z233" t="n" s="6">
        <v>46387.0</v>
      </c>
      <c r="AA233" t="s" s="1"/>
      <c r="AB233" t="s" s="1"/>
      <c r="AC233" t="s" s="1"/>
      <c r="AD233" t="s" s="1"/>
      <c r="AE233" t="s" s="1"/>
      <c r="AF233" t="s" s="1"/>
      <c r="AG233" t="s" s="1"/>
      <c r="AH233" t="s" s="1"/>
      <c r="AI233" t="s" s="1"/>
      <c r="AJ233" t="s" s="1"/>
      <c r="AK233" t="s" s="1"/>
      <c r="AL233" t="s" s="1"/>
      <c r="AM233" t="s" s="1"/>
      <c r="AN233" t="s" s="1"/>
      <c r="AO233" t="s" s="1">
        <v>1632</v>
      </c>
      <c r="AP233" t="s" s="1">
        <v>238</v>
      </c>
      <c r="AQ233" t="s" s="1">
        <v>1056</v>
      </c>
      <c r="AR233" t="s" s="1">
        <v>3031</v>
      </c>
      <c r="AS233" t="s" s="1">
        <v>233</v>
      </c>
      <c r="AT233" t="s" s="1">
        <v>1565</v>
      </c>
      <c r="AU233" t="s" s="1">
        <v>1120</v>
      </c>
      <c r="AV233" t="s" s="1">
        <v>2338</v>
      </c>
      <c r="AW233" t="s" s="1">
        <v>85</v>
      </c>
      <c r="AX233" t="s" s="1">
        <v>233</v>
      </c>
    </row>
    <row r="234" spans="1:50">
      <c r="A234" t="n" s="4">
        <v>230</v>
      </c>
      <c r="B234" t="s" s="1">
        <v>822</v>
      </c>
      <c r="C234" s="2">
        <f>HYPERLINK("https://my.zakupivli.pro/remote/dispatcher/state_purchase_view/63778334")</f>
        <v/>
      </c>
      <c r="D234" t="s" s="1">
        <v>1678</v>
      </c>
      <c r="E234" t="s" s="1">
        <v>333</v>
      </c>
      <c r="F234" t="s" s="1">
        <v>2995</v>
      </c>
      <c r="G234" t="s" s="1">
        <v>1725</v>
      </c>
      <c r="H234" t="n" s="6">
        <v>45986.0</v>
      </c>
      <c r="I234" t="n" s="6">
        <v>45986.0</v>
      </c>
      <c r="J234" t="n" s="8">
        <v>0.5044444444444445</v>
      </c>
      <c r="K234" t="n" s="6">
        <v>45989.0</v>
      </c>
      <c r="L234" t="n" s="8">
        <v>0.0</v>
      </c>
      <c r="M234" t="s" s="1">
        <v>2994</v>
      </c>
      <c r="N234" t="s" s="1">
        <v>1531</v>
      </c>
      <c r="O234" t="s" s="1">
        <v>1859</v>
      </c>
      <c r="P234" t="s" s="1">
        <v>599</v>
      </c>
      <c r="Q234" t="s" s="1">
        <v>3088</v>
      </c>
      <c r="R234" t="n" s="10">
        <v>408.0</v>
      </c>
      <c r="S234" t="s" s="1">
        <v>3019</v>
      </c>
      <c r="T234" t="n" s="1">
        <v>5694.0</v>
      </c>
      <c r="U234" t="s" s="1">
        <v>2010</v>
      </c>
      <c r="V234" t="s" s="1">
        <v>2201</v>
      </c>
      <c r="W234" t="s" s="1">
        <v>2970</v>
      </c>
      <c r="X234" t="s" s="1">
        <v>2660</v>
      </c>
      <c r="Y234" t="s" s="1"/>
      <c r="Z234" t="n" s="6">
        <v>46022.0</v>
      </c>
      <c r="AA234" t="s" s="1">
        <v>2013</v>
      </c>
      <c r="AB234" t="s" s="1">
        <v>1937</v>
      </c>
      <c r="AC234" t="s" s="1">
        <v>2894</v>
      </c>
      <c r="AD234" t="s" s="1">
        <v>2201</v>
      </c>
      <c r="AE234" t="s" s="1"/>
      <c r="AF234" t="s" s="1"/>
      <c r="AG234" t="s" s="1"/>
      <c r="AH234" t="s" s="1"/>
      <c r="AI234" t="s" s="1">
        <v>1980</v>
      </c>
      <c r="AJ234" t="s" s="1"/>
      <c r="AK234" t="s" s="1"/>
      <c r="AL234" t="s" s="1">
        <v>2079</v>
      </c>
      <c r="AM234" t="s" s="1">
        <v>1438</v>
      </c>
      <c r="AN234" t="s" s="1"/>
      <c r="AO234" t="s" s="1">
        <v>1632</v>
      </c>
      <c r="AP234" t="s" s="1">
        <v>238</v>
      </c>
      <c r="AQ234" t="s" s="1"/>
      <c r="AR234" t="s" s="1">
        <v>2969</v>
      </c>
      <c r="AS234" t="s" s="1">
        <v>233</v>
      </c>
      <c r="AT234" t="s" s="1">
        <v>1574</v>
      </c>
      <c r="AU234" t="s" s="1">
        <v>1088</v>
      </c>
      <c r="AV234" t="s" s="1">
        <v>2581</v>
      </c>
      <c r="AW234" t="s" s="1">
        <v>565</v>
      </c>
      <c r="AX234" t="s" s="1">
        <v>233</v>
      </c>
    </row>
    <row r="235" spans="1:50">
      <c r="A235" t="n" s="4">
        <v>231</v>
      </c>
      <c r="B235" t="s" s="1">
        <v>821</v>
      </c>
      <c r="C235" s="2">
        <f>HYPERLINK("https://my.zakupivli.pro/remote/dispatcher/state_purchase_view/63778083")</f>
        <v/>
      </c>
      <c r="D235" t="s" s="1">
        <v>1691</v>
      </c>
      <c r="E235" t="s" s="1">
        <v>333</v>
      </c>
      <c r="F235" t="s" s="1">
        <v>2995</v>
      </c>
      <c r="G235" t="s" s="1">
        <v>1725</v>
      </c>
      <c r="H235" t="n" s="6">
        <v>45986.0</v>
      </c>
      <c r="I235" t="n" s="6">
        <v>45986.0</v>
      </c>
      <c r="J235" t="n" s="8">
        <v>0.5034027777777778</v>
      </c>
      <c r="K235" t="n" s="6">
        <v>45992.0</v>
      </c>
      <c r="L235" t="n" s="8">
        <v>0.375</v>
      </c>
      <c r="M235" t="s" s="1">
        <v>2994</v>
      </c>
      <c r="N235" t="s" s="1">
        <v>1531</v>
      </c>
      <c r="O235" t="s" s="1">
        <v>1791</v>
      </c>
      <c r="P235" t="s" s="1">
        <v>514</v>
      </c>
      <c r="Q235" t="s" s="1">
        <v>3088</v>
      </c>
      <c r="R235" t="n" s="10">
        <v>612.0</v>
      </c>
      <c r="S235" t="s" s="1">
        <v>3019</v>
      </c>
      <c r="T235" t="n" s="1">
        <v>59007.0</v>
      </c>
      <c r="U235" t="s" s="1">
        <v>2010</v>
      </c>
      <c r="V235" t="s" s="1">
        <v>2201</v>
      </c>
      <c r="W235" t="s" s="1">
        <v>1624</v>
      </c>
      <c r="X235" t="s" s="1">
        <v>2678</v>
      </c>
      <c r="Y235" t="n" s="6">
        <v>46023.0</v>
      </c>
      <c r="Z235" t="n" s="6">
        <v>46387.0</v>
      </c>
      <c r="AA235" t="s" s="1">
        <v>2201</v>
      </c>
      <c r="AB235" t="s" s="1"/>
      <c r="AC235" t="s" s="1">
        <v>1702</v>
      </c>
      <c r="AD235" t="s" s="1">
        <v>2201</v>
      </c>
      <c r="AE235" t="s" s="1"/>
      <c r="AF235" t="s" s="1"/>
      <c r="AG235" t="s" s="1"/>
      <c r="AH235" t="s" s="1"/>
      <c r="AI235" t="s" s="1">
        <v>2081</v>
      </c>
      <c r="AJ235" t="s" s="1"/>
      <c r="AK235" t="s" s="1"/>
      <c r="AL235" t="s" s="1">
        <v>1406</v>
      </c>
      <c r="AM235" t="s" s="1">
        <v>1713</v>
      </c>
      <c r="AN235" t="s" s="1"/>
      <c r="AO235" t="s" s="1">
        <v>1641</v>
      </c>
      <c r="AP235" t="s" s="1">
        <v>238</v>
      </c>
      <c r="AQ235" t="s" s="1"/>
      <c r="AR235" t="s" s="1">
        <v>3045</v>
      </c>
      <c r="AS235" t="s" s="1">
        <v>233</v>
      </c>
      <c r="AT235" t="s" s="1">
        <v>1383</v>
      </c>
      <c r="AU235" t="s" s="1">
        <v>1208</v>
      </c>
      <c r="AV235" t="s" s="1">
        <v>2347</v>
      </c>
      <c r="AW235" t="s" s="1">
        <v>229</v>
      </c>
      <c r="AX235" t="s" s="1">
        <v>233</v>
      </c>
    </row>
    <row r="236" spans="1:50">
      <c r="A236" t="n" s="4">
        <v>232</v>
      </c>
      <c r="B236" t="s" s="1">
        <v>820</v>
      </c>
      <c r="C236" s="2">
        <f>HYPERLINK("https://my.zakupivli.pro/remote/dispatcher/state_purchase_view/63777633")</f>
        <v/>
      </c>
      <c r="D236" t="s" s="1">
        <v>1632</v>
      </c>
      <c r="E236" t="s" s="1">
        <v>333</v>
      </c>
      <c r="F236" t="s" s="1">
        <v>2995</v>
      </c>
      <c r="G236" t="s" s="1">
        <v>1725</v>
      </c>
      <c r="H236" t="n" s="6">
        <v>45986.0</v>
      </c>
      <c r="I236" t="n" s="6">
        <v>45986.0</v>
      </c>
      <c r="J236" t="n" s="8">
        <v>0.5011574074074074</v>
      </c>
      <c r="K236" t="n" s="6">
        <v>45989.0</v>
      </c>
      <c r="L236" t="n" s="8">
        <v>0.0</v>
      </c>
      <c r="M236" t="s" s="1">
        <v>2994</v>
      </c>
      <c r="N236" t="s" s="1">
        <v>1531</v>
      </c>
      <c r="O236" t="s" s="1">
        <v>1762</v>
      </c>
      <c r="P236" t="s" s="1">
        <v>674</v>
      </c>
      <c r="Q236" t="s" s="1">
        <v>3088</v>
      </c>
      <c r="R236" t="n" s="10">
        <v>408.0</v>
      </c>
      <c r="S236" t="s" s="1">
        <v>3019</v>
      </c>
      <c r="T236" t="n" s="1">
        <v>11000.0</v>
      </c>
      <c r="U236" t="s" s="1">
        <v>2010</v>
      </c>
      <c r="V236" t="s" s="1">
        <v>2201</v>
      </c>
      <c r="W236" t="s" s="1">
        <v>1721</v>
      </c>
      <c r="X236" t="s" s="1">
        <v>2674</v>
      </c>
      <c r="Y236" t="s" s="1"/>
      <c r="Z236" t="n" s="6">
        <v>46022.0</v>
      </c>
      <c r="AA236" t="s" s="1">
        <v>2201</v>
      </c>
      <c r="AB236" t="s" s="1"/>
      <c r="AC236" t="s" s="1">
        <v>2827</v>
      </c>
      <c r="AD236" t="s" s="1">
        <v>2013</v>
      </c>
      <c r="AE236" t="s" s="1"/>
      <c r="AF236" t="s" s="1"/>
      <c r="AG236" t="s" s="1"/>
      <c r="AH236" t="s" s="1"/>
      <c r="AI236" t="s" s="1">
        <v>1804</v>
      </c>
      <c r="AJ236" t="s" s="1"/>
      <c r="AK236" t="s" s="1"/>
      <c r="AL236" t="s" s="1"/>
      <c r="AM236" t="s" s="1">
        <v>2008</v>
      </c>
      <c r="AN236" t="s" s="1"/>
      <c r="AO236" t="s" s="1">
        <v>1632</v>
      </c>
      <c r="AP236" t="s" s="1">
        <v>238</v>
      </c>
      <c r="AQ236" t="s" s="1"/>
      <c r="AR236" t="s" s="1">
        <v>3095</v>
      </c>
      <c r="AS236" t="s" s="1">
        <v>233</v>
      </c>
      <c r="AT236" t="s" s="1">
        <v>1949</v>
      </c>
      <c r="AU236" t="s" s="1">
        <v>1152</v>
      </c>
      <c r="AV236" t="s" s="1">
        <v>2376</v>
      </c>
      <c r="AW236" t="s" s="1">
        <v>227</v>
      </c>
      <c r="AX236" t="s" s="1">
        <v>233</v>
      </c>
    </row>
    <row r="237" spans="1:50">
      <c r="A237" t="n" s="4">
        <v>233</v>
      </c>
      <c r="B237" t="s" s="1">
        <v>819</v>
      </c>
      <c r="C237" s="2">
        <f>HYPERLINK("https://my.zakupivli.pro/remote/dispatcher/state_purchase_view/63777435")</f>
        <v/>
      </c>
      <c r="D237" t="s" s="1">
        <v>1678</v>
      </c>
      <c r="E237" t="s" s="1">
        <v>333</v>
      </c>
      <c r="F237" t="s" s="1">
        <v>2995</v>
      </c>
      <c r="G237" t="s" s="1">
        <v>1725</v>
      </c>
      <c r="H237" t="n" s="6">
        <v>45986.0</v>
      </c>
      <c r="I237" t="n" s="6">
        <v>45986.0</v>
      </c>
      <c r="J237" t="n" s="8">
        <v>0.4981712962962963</v>
      </c>
      <c r="K237" t="n" s="6">
        <v>45989.0</v>
      </c>
      <c r="L237" t="n" s="8">
        <v>0.4583333333333333</v>
      </c>
      <c r="M237" t="s" s="1">
        <v>2994</v>
      </c>
      <c r="N237" t="s" s="1">
        <v>1531</v>
      </c>
      <c r="O237" t="s" s="1">
        <v>1751</v>
      </c>
      <c r="P237" t="s" s="1">
        <v>634</v>
      </c>
      <c r="Q237" t="s" s="1">
        <v>3088</v>
      </c>
      <c r="R237" t="n" s="10">
        <v>2040.0</v>
      </c>
      <c r="S237" t="s" s="1">
        <v>3019</v>
      </c>
      <c r="T237" t="n" s="1">
        <v>417100.0</v>
      </c>
      <c r="U237" t="s" s="1">
        <v>2010</v>
      </c>
      <c r="V237" t="s" s="1">
        <v>2201</v>
      </c>
      <c r="W237" t="s" s="1">
        <v>3035</v>
      </c>
      <c r="X237" t="s" s="1">
        <v>2451</v>
      </c>
      <c r="Y237" t="n" s="6">
        <v>46023.0</v>
      </c>
      <c r="Z237" t="n" s="6">
        <v>46387.0</v>
      </c>
      <c r="AA237" t="s" s="1">
        <v>2201</v>
      </c>
      <c r="AB237" t="s" s="1"/>
      <c r="AC237" t="s" s="1"/>
      <c r="AD237" t="s" s="1">
        <v>2201</v>
      </c>
      <c r="AE237" t="s" s="1"/>
      <c r="AF237" t="s" s="1"/>
      <c r="AG237" t="s" s="1"/>
      <c r="AH237" t="s" s="1"/>
      <c r="AI237" t="s" s="1">
        <v>2081</v>
      </c>
      <c r="AJ237" t="s" s="1"/>
      <c r="AK237" t="s" s="1"/>
      <c r="AL237" t="s" s="1"/>
      <c r="AM237" t="s" s="1">
        <v>1438</v>
      </c>
      <c r="AN237" t="s" s="1"/>
      <c r="AO237" t="s" s="1">
        <v>1678</v>
      </c>
      <c r="AP237" t="s" s="1">
        <v>238</v>
      </c>
      <c r="AQ237" t="s" s="1"/>
      <c r="AR237" t="s" s="1">
        <v>3035</v>
      </c>
      <c r="AS237" t="s" s="1">
        <v>233</v>
      </c>
      <c r="AT237" t="s" s="1">
        <v>1931</v>
      </c>
      <c r="AU237" t="s" s="1">
        <v>1293</v>
      </c>
      <c r="AV237" t="s" s="1">
        <v>2755</v>
      </c>
      <c r="AW237" t="s" s="1">
        <v>169</v>
      </c>
      <c r="AX237" t="s" s="1">
        <v>233</v>
      </c>
    </row>
    <row r="238" spans="1:50">
      <c r="A238" t="n" s="4">
        <v>234</v>
      </c>
      <c r="B238" t="s" s="1">
        <v>818</v>
      </c>
      <c r="C238" s="2">
        <f>HYPERLINK("https://my.zakupivli.pro/remote/dispatcher/state_purchase_view/63777343")</f>
        <v/>
      </c>
      <c r="D238" t="s" s="1">
        <v>1632</v>
      </c>
      <c r="E238" t="s" s="1">
        <v>333</v>
      </c>
      <c r="F238" t="s" s="1">
        <v>2995</v>
      </c>
      <c r="G238" t="s" s="1">
        <v>1725</v>
      </c>
      <c r="H238" t="n" s="6">
        <v>45986.0</v>
      </c>
      <c r="I238" t="n" s="6">
        <v>45986.0</v>
      </c>
      <c r="J238" t="n" s="8">
        <v>0.4961226851851852</v>
      </c>
      <c r="K238" t="n" s="6">
        <v>45989.0</v>
      </c>
      <c r="L238" t="n" s="8">
        <v>0.4895833333333333</v>
      </c>
      <c r="M238" t="s" s="1">
        <v>2994</v>
      </c>
      <c r="N238" t="s" s="1">
        <v>1531</v>
      </c>
      <c r="O238" t="s" s="1">
        <v>1981</v>
      </c>
      <c r="P238" t="s" s="1">
        <v>672</v>
      </c>
      <c r="Q238" t="s" s="1">
        <v>3088</v>
      </c>
      <c r="R238" t="n" s="10">
        <v>408.0</v>
      </c>
      <c r="S238" t="s" s="1">
        <v>3019</v>
      </c>
      <c r="T238" t="n" s="1">
        <v>13800.0</v>
      </c>
      <c r="U238" t="s" s="1">
        <v>2010</v>
      </c>
      <c r="V238" t="s" s="1">
        <v>2013</v>
      </c>
      <c r="W238" t="s" s="1">
        <v>1899</v>
      </c>
      <c r="X238" t="s" s="1">
        <v>2244</v>
      </c>
      <c r="Y238" t="s" s="1"/>
      <c r="Z238" t="n" s="6">
        <v>46022.0</v>
      </c>
      <c r="AA238" t="s" s="1">
        <v>2013</v>
      </c>
      <c r="AB238" t="s" s="1">
        <v>1372</v>
      </c>
      <c r="AC238" t="s" s="1">
        <v>2955</v>
      </c>
      <c r="AD238" t="s" s="1">
        <v>2201</v>
      </c>
      <c r="AE238" t="s" s="1"/>
      <c r="AF238" t="s" s="1"/>
      <c r="AG238" t="s" s="1"/>
      <c r="AH238" t="s" s="1"/>
      <c r="AI238" t="s" s="1">
        <v>1980</v>
      </c>
      <c r="AJ238" t="s" s="1"/>
      <c r="AK238" t="s" s="1"/>
      <c r="AL238" t="s" s="1">
        <v>2087</v>
      </c>
      <c r="AM238" t="s" s="1">
        <v>2008</v>
      </c>
      <c r="AN238" t="s" s="1"/>
      <c r="AO238" t="s" s="1">
        <v>1632</v>
      </c>
      <c r="AP238" t="s" s="1">
        <v>238</v>
      </c>
      <c r="AQ238" t="s" s="1"/>
      <c r="AR238" t="s" s="1">
        <v>1570</v>
      </c>
      <c r="AS238" t="s" s="1">
        <v>233</v>
      </c>
      <c r="AT238" t="s" s="1">
        <v>2988</v>
      </c>
      <c r="AU238" t="s" s="1">
        <v>1318</v>
      </c>
      <c r="AV238" t="s" s="1">
        <v>2429</v>
      </c>
      <c r="AW238" t="s" s="1">
        <v>185</v>
      </c>
      <c r="AX238" t="s" s="1">
        <v>233</v>
      </c>
    </row>
    <row r="239" spans="1:50">
      <c r="A239" t="n" s="4">
        <v>235</v>
      </c>
      <c r="B239" t="s" s="1">
        <v>817</v>
      </c>
      <c r="C239" s="2">
        <f>HYPERLINK("https://my.zakupivli.pro/remote/dispatcher/state_purchase_lot_view/1852349")</f>
        <v/>
      </c>
      <c r="D239" t="s" s="1">
        <v>1690</v>
      </c>
      <c r="E239" t="s" s="1">
        <v>333</v>
      </c>
      <c r="F239" t="s" s="1">
        <v>2995</v>
      </c>
      <c r="G239" t="s" s="1">
        <v>1526</v>
      </c>
      <c r="H239" t="n" s="6">
        <v>45986.0</v>
      </c>
      <c r="I239" t="n" s="6">
        <v>45986.0</v>
      </c>
      <c r="J239" t="n" s="8">
        <v>0.4949884259259259</v>
      </c>
      <c r="K239" t="n" s="6">
        <v>45994.0</v>
      </c>
      <c r="L239" t="n" s="8">
        <v>0.0</v>
      </c>
      <c r="M239" t="n" s="9">
        <v>45994.562741643516</v>
      </c>
      <c r="N239" t="s" s="1">
        <v>1531</v>
      </c>
      <c r="O239" t="s" s="1">
        <v>2982</v>
      </c>
      <c r="P239" t="s" s="1">
        <v>304</v>
      </c>
      <c r="Q239" t="n" s="10">
        <v>13524.0</v>
      </c>
      <c r="R239" t="n" s="10">
        <v>2040.0</v>
      </c>
      <c r="S239" t="s" s="1">
        <v>3019</v>
      </c>
      <c r="T239" t="n" s="1">
        <v>147000.0</v>
      </c>
      <c r="U239" t="n" s="10">
        <v>1352400.0</v>
      </c>
      <c r="V239" t="s" s="1">
        <v>2201</v>
      </c>
      <c r="W239" t="s" s="1">
        <v>1923</v>
      </c>
      <c r="X239" t="s" s="1">
        <v>2249</v>
      </c>
      <c r="Y239" t="n" s="6">
        <v>46023.0</v>
      </c>
      <c r="Z239" t="n" s="6">
        <v>46387.0</v>
      </c>
      <c r="AA239" t="s" s="1">
        <v>2201</v>
      </c>
      <c r="AB239" t="s" s="1"/>
      <c r="AC239" t="s" s="1"/>
      <c r="AD239" t="s" s="1">
        <v>2013</v>
      </c>
      <c r="AE239" t="s" s="1"/>
      <c r="AF239" t="s" s="1"/>
      <c r="AG239" t="s" s="1">
        <v>389</v>
      </c>
      <c r="AH239" t="s" s="1">
        <v>2104</v>
      </c>
      <c r="AI239" t="s" s="1">
        <v>1804</v>
      </c>
      <c r="AJ239" t="s" s="1"/>
      <c r="AK239" t="s" s="1"/>
      <c r="AL239" t="s" s="1"/>
      <c r="AM239" t="s" s="1">
        <v>2008</v>
      </c>
      <c r="AN239" t="s" s="1"/>
      <c r="AO239" t="s" s="1">
        <v>3004</v>
      </c>
      <c r="AP239" t="s" s="1">
        <v>238</v>
      </c>
      <c r="AQ239" t="s" s="1">
        <v>1118</v>
      </c>
      <c r="AR239" t="s" s="1">
        <v>2991</v>
      </c>
      <c r="AS239" t="s" s="1">
        <v>233</v>
      </c>
      <c r="AT239" t="s" s="1">
        <v>1924</v>
      </c>
      <c r="AU239" t="s" s="1">
        <v>1224</v>
      </c>
      <c r="AV239" t="s" s="1">
        <v>2446</v>
      </c>
      <c r="AW239" t="s" s="1">
        <v>130</v>
      </c>
      <c r="AX239" t="s" s="1">
        <v>233</v>
      </c>
    </row>
    <row r="240" spans="1:50">
      <c r="A240" t="n" s="4">
        <v>236</v>
      </c>
      <c r="B240" t="s" s="1">
        <v>816</v>
      </c>
      <c r="C240" s="2">
        <f>HYPERLINK("https://my.zakupivli.pro/remote/dispatcher/state_purchase_view/63777746")</f>
        <v/>
      </c>
      <c r="D240" t="s" s="1">
        <v>1678</v>
      </c>
      <c r="E240" t="s" s="1">
        <v>333</v>
      </c>
      <c r="F240" t="s" s="1">
        <v>2995</v>
      </c>
      <c r="G240" t="s" s="1">
        <v>1725</v>
      </c>
      <c r="H240" t="n" s="6">
        <v>45986.0</v>
      </c>
      <c r="I240" t="n" s="6">
        <v>45986.0</v>
      </c>
      <c r="J240" t="n" s="8">
        <v>0.4993287037037037</v>
      </c>
      <c r="K240" t="n" s="6">
        <v>45989.0</v>
      </c>
      <c r="L240" t="n" s="8">
        <v>0.0</v>
      </c>
      <c r="M240" t="s" s="1">
        <v>2994</v>
      </c>
      <c r="N240" t="s" s="1">
        <v>1531</v>
      </c>
      <c r="O240" t="s" s="1">
        <v>1853</v>
      </c>
      <c r="P240" t="s" s="1">
        <v>411</v>
      </c>
      <c r="Q240" t="s" s="1">
        <v>3088</v>
      </c>
      <c r="R240" t="n" s="10">
        <v>408.0</v>
      </c>
      <c r="S240" t="s" s="1">
        <v>3019</v>
      </c>
      <c r="T240" t="n" s="1">
        <v>6700.0</v>
      </c>
      <c r="U240" t="s" s="1">
        <v>2010</v>
      </c>
      <c r="V240" t="s" s="1">
        <v>2201</v>
      </c>
      <c r="W240" t="s" s="1">
        <v>1923</v>
      </c>
      <c r="X240" t="s" s="1">
        <v>2611</v>
      </c>
      <c r="Y240" t="s" s="1"/>
      <c r="Z240" t="n" s="6">
        <v>46022.0</v>
      </c>
      <c r="AA240" t="s" s="1">
        <v>2201</v>
      </c>
      <c r="AB240" t="s" s="1"/>
      <c r="AC240" t="s" s="1">
        <v>2821</v>
      </c>
      <c r="AD240" t="s" s="1">
        <v>2201</v>
      </c>
      <c r="AE240" t="s" s="1"/>
      <c r="AF240" t="s" s="1"/>
      <c r="AG240" t="s" s="1"/>
      <c r="AH240" t="s" s="1"/>
      <c r="AI240" t="s" s="1">
        <v>1980</v>
      </c>
      <c r="AJ240" t="s" s="1"/>
      <c r="AK240" t="s" s="1"/>
      <c r="AL240" t="s" s="1"/>
      <c r="AM240" t="s" s="1">
        <v>1438</v>
      </c>
      <c r="AN240" t="s" s="1">
        <v>2884</v>
      </c>
      <c r="AO240" t="s" s="1">
        <v>1632</v>
      </c>
      <c r="AP240" t="s" s="1">
        <v>238</v>
      </c>
      <c r="AQ240" t="s" s="1"/>
      <c r="AR240" t="s" s="1">
        <v>2983</v>
      </c>
      <c r="AS240" t="s" s="1">
        <v>233</v>
      </c>
      <c r="AT240" t="s" s="1">
        <v>2164</v>
      </c>
      <c r="AU240" t="s" s="1">
        <v>1287</v>
      </c>
      <c r="AV240" t="s" s="1">
        <v>2444</v>
      </c>
      <c r="AW240" t="s" s="1">
        <v>573</v>
      </c>
      <c r="AX240" t="s" s="1">
        <v>233</v>
      </c>
    </row>
    <row r="241" spans="1:50">
      <c r="A241" t="n" s="4">
        <v>237</v>
      </c>
      <c r="B241" t="s" s="1">
        <v>815</v>
      </c>
      <c r="C241" s="2">
        <f>HYPERLINK("https://my.zakupivli.pro/remote/dispatcher/state_purchase_view/63776763")</f>
        <v/>
      </c>
      <c r="D241" t="s" s="1">
        <v>1678</v>
      </c>
      <c r="E241" t="s" s="1">
        <v>333</v>
      </c>
      <c r="F241" t="s" s="1">
        <v>2995</v>
      </c>
      <c r="G241" t="s" s="1">
        <v>1725</v>
      </c>
      <c r="H241" t="n" s="6">
        <v>45986.0</v>
      </c>
      <c r="I241" t="n" s="6">
        <v>45986.0</v>
      </c>
      <c r="J241" t="n" s="8">
        <v>0.4910648148148148</v>
      </c>
      <c r="K241" t="n" s="6">
        <v>45989.0</v>
      </c>
      <c r="L241" t="n" s="8">
        <v>0.0</v>
      </c>
      <c r="M241" t="s" s="1">
        <v>2994</v>
      </c>
      <c r="N241" t="s" s="1">
        <v>1531</v>
      </c>
      <c r="O241" t="s" s="1">
        <v>1834</v>
      </c>
      <c r="P241" t="s" s="1">
        <v>257</v>
      </c>
      <c r="Q241" t="s" s="1">
        <v>3088</v>
      </c>
      <c r="R241" t="n" s="10">
        <v>612.0</v>
      </c>
      <c r="S241" t="s" s="1">
        <v>3019</v>
      </c>
      <c r="T241" t="n" s="1">
        <v>22000.0</v>
      </c>
      <c r="U241" t="s" s="1">
        <v>2010</v>
      </c>
      <c r="V241" t="s" s="1">
        <v>2201</v>
      </c>
      <c r="W241" t="s" s="1">
        <v>2141</v>
      </c>
      <c r="X241" t="s" s="1">
        <v>2244</v>
      </c>
      <c r="Y241" t="s" s="1"/>
      <c r="Z241" t="n" s="6">
        <v>46022.0</v>
      </c>
      <c r="AA241" t="s" s="1">
        <v>2013</v>
      </c>
      <c r="AB241" t="s" s="1">
        <v>1504</v>
      </c>
      <c r="AC241" t="s" s="1">
        <v>2830</v>
      </c>
      <c r="AD241" t="s" s="1">
        <v>2201</v>
      </c>
      <c r="AE241" t="s" s="1">
        <v>3007</v>
      </c>
      <c r="AF241" t="s" s="1"/>
      <c r="AG241" t="s" s="1"/>
      <c r="AH241" t="s" s="1"/>
      <c r="AI241" t="s" s="1">
        <v>2081</v>
      </c>
      <c r="AJ241" t="s" s="1"/>
      <c r="AK241" t="s" s="1"/>
      <c r="AL241" t="s" s="1"/>
      <c r="AM241" t="s" s="1">
        <v>1438</v>
      </c>
      <c r="AN241" t="s" s="1">
        <v>343</v>
      </c>
      <c r="AO241" t="s" s="1">
        <v>1677</v>
      </c>
      <c r="AP241" t="s" s="1">
        <v>238</v>
      </c>
      <c r="AQ241" t="s" s="1"/>
      <c r="AR241" t="s" s="1">
        <v>1442</v>
      </c>
      <c r="AS241" t="s" s="1">
        <v>233</v>
      </c>
      <c r="AT241" t="s" s="1">
        <v>1913</v>
      </c>
      <c r="AU241" t="s" s="1">
        <v>1078</v>
      </c>
      <c r="AV241" t="s" s="1">
        <v>2536</v>
      </c>
      <c r="AW241" t="s" s="1">
        <v>568</v>
      </c>
      <c r="AX241" t="s" s="1">
        <v>233</v>
      </c>
    </row>
    <row r="242" spans="1:50">
      <c r="A242" t="n" s="4">
        <v>238</v>
      </c>
      <c r="B242" t="s" s="1">
        <v>814</v>
      </c>
      <c r="C242" s="2">
        <f>HYPERLINK("https://my.zakupivli.pro/remote/dispatcher/state_purchase_lot_view/1852574")</f>
        <v/>
      </c>
      <c r="D242" t="s" s="1">
        <v>1632</v>
      </c>
      <c r="E242" t="s" s="1">
        <v>333</v>
      </c>
      <c r="F242" t="s" s="1">
        <v>2995</v>
      </c>
      <c r="G242" t="s" s="1">
        <v>1526</v>
      </c>
      <c r="H242" t="n" s="6">
        <v>45986.0</v>
      </c>
      <c r="I242" t="n" s="6">
        <v>45986.0</v>
      </c>
      <c r="J242" t="n" s="8">
        <v>0.5499074074074074</v>
      </c>
      <c r="K242" t="n" s="6">
        <v>45994.0</v>
      </c>
      <c r="L242" t="n" s="8">
        <v>0.3333333333333333</v>
      </c>
      <c r="M242" t="n" s="9">
        <v>45995.51177034722</v>
      </c>
      <c r="N242" t="s" s="1">
        <v>1531</v>
      </c>
      <c r="O242" t="s" s="1">
        <v>1493</v>
      </c>
      <c r="P242" t="s" s="1">
        <v>461</v>
      </c>
      <c r="Q242" t="n" s="10">
        <v>2119.36</v>
      </c>
      <c r="R242" t="n" s="10">
        <v>612.0</v>
      </c>
      <c r="S242" t="s" s="1">
        <v>3019</v>
      </c>
      <c r="T242" t="n" s="1">
        <v>48721.0</v>
      </c>
      <c r="U242" t="n" s="10">
        <v>423872.7</v>
      </c>
      <c r="V242" t="s" s="1">
        <v>2201</v>
      </c>
      <c r="W242" t="s" s="1">
        <v>1961</v>
      </c>
      <c r="X242" t="s" s="1">
        <v>2254</v>
      </c>
      <c r="Y242" t="n" s="6">
        <v>46023.0</v>
      </c>
      <c r="Z242" t="n" s="6">
        <v>46387.0</v>
      </c>
      <c r="AA242" t="s" s="1"/>
      <c r="AB242" t="s" s="1"/>
      <c r="AC242" t="s" s="1"/>
      <c r="AD242" t="s" s="1"/>
      <c r="AE242" t="s" s="1"/>
      <c r="AF242" t="s" s="1"/>
      <c r="AG242" t="s" s="1"/>
      <c r="AH242" t="s" s="1"/>
      <c r="AI242" t="s" s="1"/>
      <c r="AJ242" t="s" s="1"/>
      <c r="AK242" t="s" s="1"/>
      <c r="AL242" t="s" s="1"/>
      <c r="AM242" t="s" s="1"/>
      <c r="AN242" t="s" s="1"/>
      <c r="AO242" t="s" s="1">
        <v>1632</v>
      </c>
      <c r="AP242" t="s" s="1">
        <v>238</v>
      </c>
      <c r="AQ242" t="s" s="1">
        <v>706</v>
      </c>
      <c r="AR242" t="s" s="1">
        <v>3064</v>
      </c>
      <c r="AS242" t="s" s="1">
        <v>233</v>
      </c>
      <c r="AT242" t="s" s="1">
        <v>2068</v>
      </c>
      <c r="AU242" t="s" s="1">
        <v>1280</v>
      </c>
      <c r="AV242" t="s" s="1">
        <v>2460</v>
      </c>
      <c r="AW242" t="s" s="1">
        <v>154</v>
      </c>
      <c r="AX242" t="s" s="1">
        <v>233</v>
      </c>
    </row>
    <row r="243" spans="1:50">
      <c r="A243" t="n" s="4">
        <v>239</v>
      </c>
      <c r="B243" t="s" s="1">
        <v>813</v>
      </c>
      <c r="C243" s="2">
        <f>HYPERLINK("https://my.zakupivli.pro/remote/dispatcher/state_purchase_view/63775917")</f>
        <v/>
      </c>
      <c r="D243" t="s" s="1">
        <v>1691</v>
      </c>
      <c r="E243" t="s" s="1">
        <v>333</v>
      </c>
      <c r="F243" t="s" s="1">
        <v>2995</v>
      </c>
      <c r="G243" t="s" s="1">
        <v>1725</v>
      </c>
      <c r="H243" t="n" s="6">
        <v>45986.0</v>
      </c>
      <c r="I243" t="n" s="6">
        <v>45986.0</v>
      </c>
      <c r="J243" t="n" s="8">
        <v>0.488587962962963</v>
      </c>
      <c r="K243" t="n" s="6">
        <v>45989.0</v>
      </c>
      <c r="L243" t="n" s="8">
        <v>0.4166666666666667</v>
      </c>
      <c r="M243" t="s" s="1">
        <v>2994</v>
      </c>
      <c r="N243" t="s" s="1">
        <v>1531</v>
      </c>
      <c r="O243" t="s" s="1">
        <v>1529</v>
      </c>
      <c r="P243" t="s" s="1">
        <v>242</v>
      </c>
      <c r="Q243" t="s" s="1">
        <v>3088</v>
      </c>
      <c r="R243" t="n" s="10">
        <v>612.0</v>
      </c>
      <c r="S243" t="s" s="1">
        <v>3019</v>
      </c>
      <c r="T243" t="n" s="1">
        <v>24792.0</v>
      </c>
      <c r="U243" t="s" s="1">
        <v>2010</v>
      </c>
      <c r="V243" t="s" s="1">
        <v>2201</v>
      </c>
      <c r="W243" t="s" s="1">
        <v>2804</v>
      </c>
      <c r="X243" t="s" s="1">
        <v>2788</v>
      </c>
      <c r="Y243" t="n" s="6">
        <v>45992.0</v>
      </c>
      <c r="Z243" t="n" s="6">
        <v>46022.0</v>
      </c>
      <c r="AA243" t="s" s="1">
        <v>2201</v>
      </c>
      <c r="AB243" t="s" s="1"/>
      <c r="AC243" t="s" s="1">
        <v>2833</v>
      </c>
      <c r="AD243" t="s" s="1">
        <v>2201</v>
      </c>
      <c r="AE243" t="s" s="1"/>
      <c r="AF243" t="s" s="1"/>
      <c r="AG243" t="s" s="1"/>
      <c r="AH243" t="s" s="1"/>
      <c r="AI243" t="s" s="1">
        <v>1980</v>
      </c>
      <c r="AJ243" t="s" s="1"/>
      <c r="AK243" t="s" s="1"/>
      <c r="AL243" t="s" s="1"/>
      <c r="AM243" t="s" s="1">
        <v>1713</v>
      </c>
      <c r="AN243" t="s" s="1">
        <v>2885</v>
      </c>
      <c r="AO243" t="s" s="1">
        <v>1691</v>
      </c>
      <c r="AP243" t="s" s="1">
        <v>238</v>
      </c>
      <c r="AQ243" t="s" s="1"/>
      <c r="AR243" t="s" s="1">
        <v>3033</v>
      </c>
      <c r="AS243" t="s" s="1">
        <v>233</v>
      </c>
      <c r="AT243" t="s" s="1">
        <v>1473</v>
      </c>
      <c r="AU243" t="s" s="1">
        <v>1175</v>
      </c>
      <c r="AV243" t="s" s="1">
        <v>2576</v>
      </c>
      <c r="AW243" t="s" s="1">
        <v>111</v>
      </c>
      <c r="AX243" t="s" s="1">
        <v>233</v>
      </c>
    </row>
    <row r="244" spans="1:50">
      <c r="A244" t="n" s="4">
        <v>240</v>
      </c>
      <c r="B244" t="s" s="1">
        <v>812</v>
      </c>
      <c r="C244" s="2">
        <f>HYPERLINK("https://my.zakupivli.pro/remote/dispatcher/state_purchase_view/63776330")</f>
        <v/>
      </c>
      <c r="D244" t="s" s="1">
        <v>1632</v>
      </c>
      <c r="E244" t="s" s="1">
        <v>333</v>
      </c>
      <c r="F244" t="s" s="1">
        <v>2995</v>
      </c>
      <c r="G244" t="s" s="1">
        <v>1725</v>
      </c>
      <c r="H244" t="n" s="6">
        <v>45986.0</v>
      </c>
      <c r="I244" t="n" s="6">
        <v>45986.0</v>
      </c>
      <c r="J244" t="n" s="8">
        <v>0.48738425925925927</v>
      </c>
      <c r="K244" t="n" s="6">
        <v>45989.0</v>
      </c>
      <c r="L244" t="n" s="8">
        <v>0.4888194444444444</v>
      </c>
      <c r="M244" t="s" s="1">
        <v>2994</v>
      </c>
      <c r="N244" t="s" s="1">
        <v>1531</v>
      </c>
      <c r="O244" t="s" s="1">
        <v>1887</v>
      </c>
      <c r="P244" t="s" s="1">
        <v>437</v>
      </c>
      <c r="Q244" t="s" s="1">
        <v>3088</v>
      </c>
      <c r="R244" t="n" s="10">
        <v>20.4</v>
      </c>
      <c r="S244" t="s" s="1">
        <v>3019</v>
      </c>
      <c r="T244" t="n" s="1">
        <v>1500.0</v>
      </c>
      <c r="U244" t="s" s="1">
        <v>2010</v>
      </c>
      <c r="V244" t="s" s="1">
        <v>2201</v>
      </c>
      <c r="W244" t="s" s="1">
        <v>1377</v>
      </c>
      <c r="X244" t="s" s="1">
        <v>2255</v>
      </c>
      <c r="Y244" t="s" s="1"/>
      <c r="Z244" t="n" s="6">
        <v>46022.0</v>
      </c>
      <c r="AA244" t="s" s="1">
        <v>2201</v>
      </c>
      <c r="AB244" t="s" s="1"/>
      <c r="AC244" t="s" s="1"/>
      <c r="AD244" t="s" s="1">
        <v>2013</v>
      </c>
      <c r="AE244" t="s" s="1">
        <v>3014</v>
      </c>
      <c r="AF244" t="s" s="1"/>
      <c r="AG244" t="s" s="1"/>
      <c r="AH244" t="s" s="1"/>
      <c r="AI244" t="s" s="1">
        <v>1804</v>
      </c>
      <c r="AJ244" t="s" s="1"/>
      <c r="AK244" t="s" s="1"/>
      <c r="AL244" t="s" s="1">
        <v>1411</v>
      </c>
      <c r="AM244" t="s" s="1">
        <v>2008</v>
      </c>
      <c r="AN244" t="s" s="1"/>
      <c r="AO244" t="s" s="1">
        <v>1632</v>
      </c>
      <c r="AP244" t="s" s="1">
        <v>238</v>
      </c>
      <c r="AQ244" t="s" s="1"/>
      <c r="AR244" t="s" s="1">
        <v>1886</v>
      </c>
      <c r="AS244" t="s" s="1">
        <v>233</v>
      </c>
      <c r="AT244" t="s" s="1">
        <v>1456</v>
      </c>
      <c r="AU244" t="s" s="1">
        <v>1164</v>
      </c>
      <c r="AV244" t="s" s="1">
        <v>2265</v>
      </c>
      <c r="AW244" t="s" s="1">
        <v>221</v>
      </c>
      <c r="AX244" t="s" s="1">
        <v>233</v>
      </c>
    </row>
    <row r="245" spans="1:50">
      <c r="A245" t="n" s="4">
        <v>241</v>
      </c>
      <c r="B245" t="s" s="1">
        <v>811</v>
      </c>
      <c r="C245" s="2">
        <f>HYPERLINK("https://my.zakupivli.pro/remote/dispatcher/state_purchase_lot_view/1852312")</f>
        <v/>
      </c>
      <c r="D245" t="s" s="1">
        <v>1636</v>
      </c>
      <c r="E245" t="s" s="1">
        <v>333</v>
      </c>
      <c r="F245" t="s" s="1">
        <v>2995</v>
      </c>
      <c r="G245" t="s" s="1">
        <v>1526</v>
      </c>
      <c r="H245" t="n" s="6">
        <v>45986.0</v>
      </c>
      <c r="I245" t="n" s="6">
        <v>45986.0</v>
      </c>
      <c r="J245" t="n" s="8">
        <v>0.4852314814814815</v>
      </c>
      <c r="K245" t="n" s="6">
        <v>45994.0</v>
      </c>
      <c r="L245" t="n" s="8">
        <v>0.4166666666666667</v>
      </c>
      <c r="M245" t="n" s="9">
        <v>45995.55368523148</v>
      </c>
      <c r="N245" t="s" s="1">
        <v>723</v>
      </c>
      <c r="O245" t="s" s="1">
        <v>2200</v>
      </c>
      <c r="P245" t="s" s="1">
        <v>295</v>
      </c>
      <c r="Q245" t="n" s="10">
        <v>14250.0</v>
      </c>
      <c r="R245" t="n" s="10">
        <v>2040.0</v>
      </c>
      <c r="S245" t="s" s="1">
        <v>3019</v>
      </c>
      <c r="T245" t="n" s="1">
        <v>300000.0</v>
      </c>
      <c r="U245" t="n" s="10">
        <v>2850000.0</v>
      </c>
      <c r="V245" t="s" s="1">
        <v>2201</v>
      </c>
      <c r="W245" t="s" s="1">
        <v>1495</v>
      </c>
      <c r="X245" t="s" s="1">
        <v>2300</v>
      </c>
      <c r="Y245" t="n" s="6">
        <v>46023.0</v>
      </c>
      <c r="Z245" t="n" s="6">
        <v>46387.0</v>
      </c>
      <c r="AA245" t="s" s="1">
        <v>2201</v>
      </c>
      <c r="AB245" t="s" s="1"/>
      <c r="AC245" t="s" s="1">
        <v>2827</v>
      </c>
      <c r="AD245" t="s" s="1">
        <v>2013</v>
      </c>
      <c r="AE245" t="s" s="1"/>
      <c r="AF245" t="s" s="1"/>
      <c r="AG245" t="s" s="1"/>
      <c r="AH245" t="s" s="1"/>
      <c r="AI245" t="s" s="1">
        <v>1804</v>
      </c>
      <c r="AJ245" t="s" s="1">
        <v>743</v>
      </c>
      <c r="AK245" t="s" s="1"/>
      <c r="AL245" t="s" s="1"/>
      <c r="AM245" t="s" s="1">
        <v>2008</v>
      </c>
      <c r="AN245" t="s" s="1">
        <v>2125</v>
      </c>
      <c r="AO245" t="s" s="1">
        <v>1654</v>
      </c>
      <c r="AP245" t="s" s="1">
        <v>238</v>
      </c>
      <c r="AQ245" t="s" s="1">
        <v>683</v>
      </c>
      <c r="AR245" t="s" s="1">
        <v>3112</v>
      </c>
      <c r="AS245" t="s" s="1">
        <v>233</v>
      </c>
      <c r="AT245" t="s" s="1">
        <v>2036</v>
      </c>
      <c r="AU245" t="s" s="1">
        <v>1324</v>
      </c>
      <c r="AV245" t="s" s="1">
        <v>2297</v>
      </c>
      <c r="AW245" t="s" s="1">
        <v>21</v>
      </c>
      <c r="AX245" t="s" s="1">
        <v>233</v>
      </c>
    </row>
    <row r="246" spans="1:50">
      <c r="A246" t="n" s="4">
        <v>242</v>
      </c>
      <c r="B246" t="s" s="1">
        <v>810</v>
      </c>
      <c r="C246" s="2">
        <f>HYPERLINK("https://my.zakupivli.pro/remote/dispatcher/state_purchase_view/63776337")</f>
        <v/>
      </c>
      <c r="D246" t="s" s="1">
        <v>1632</v>
      </c>
      <c r="E246" t="s" s="1">
        <v>333</v>
      </c>
      <c r="F246" t="s" s="1">
        <v>2995</v>
      </c>
      <c r="G246" t="s" s="1">
        <v>1725</v>
      </c>
      <c r="H246" t="n" s="6">
        <v>45986.0</v>
      </c>
      <c r="I246" t="n" s="6">
        <v>45986.0</v>
      </c>
      <c r="J246" t="n" s="8">
        <v>0.48702546296296295</v>
      </c>
      <c r="K246" t="n" s="6">
        <v>45989.0</v>
      </c>
      <c r="L246" t="n" s="8">
        <v>0.48856481481481484</v>
      </c>
      <c r="M246" t="s" s="1">
        <v>2994</v>
      </c>
      <c r="N246" t="s" s="1">
        <v>1531</v>
      </c>
      <c r="O246" t="s" s="1">
        <v>1973</v>
      </c>
      <c r="P246" t="s" s="1">
        <v>436</v>
      </c>
      <c r="Q246" t="s" s="1">
        <v>3088</v>
      </c>
      <c r="R246" t="n" s="10">
        <v>20.4</v>
      </c>
      <c r="S246" t="s" s="1">
        <v>3019</v>
      </c>
      <c r="T246" t="n" s="1">
        <v>1500.0</v>
      </c>
      <c r="U246" t="s" s="1">
        <v>2010</v>
      </c>
      <c r="V246" t="s" s="1">
        <v>2201</v>
      </c>
      <c r="W246" t="s" s="1">
        <v>1377</v>
      </c>
      <c r="X246" t="s" s="1">
        <v>2256</v>
      </c>
      <c r="Y246" t="s" s="1"/>
      <c r="Z246" t="n" s="6">
        <v>46022.0</v>
      </c>
      <c r="AA246" t="s" s="1">
        <v>2201</v>
      </c>
      <c r="AB246" t="s" s="1"/>
      <c r="AC246" t="s" s="1"/>
      <c r="AD246" t="s" s="1">
        <v>2013</v>
      </c>
      <c r="AE246" t="s" s="1">
        <v>3014</v>
      </c>
      <c r="AF246" t="s" s="1"/>
      <c r="AG246" t="s" s="1"/>
      <c r="AH246" t="s" s="1"/>
      <c r="AI246" t="s" s="1">
        <v>1804</v>
      </c>
      <c r="AJ246" t="s" s="1"/>
      <c r="AK246" t="s" s="1"/>
      <c r="AL246" t="s" s="1">
        <v>1411</v>
      </c>
      <c r="AM246" t="s" s="1">
        <v>2008</v>
      </c>
      <c r="AN246" t="s" s="1"/>
      <c r="AO246" t="s" s="1">
        <v>1632</v>
      </c>
      <c r="AP246" t="s" s="1">
        <v>238</v>
      </c>
      <c r="AQ246" t="s" s="1"/>
      <c r="AR246" t="s" s="1">
        <v>1972</v>
      </c>
      <c r="AS246" t="s" s="1">
        <v>233</v>
      </c>
      <c r="AT246" t="s" s="1">
        <v>2990</v>
      </c>
      <c r="AU246" t="s" s="1">
        <v>1351</v>
      </c>
      <c r="AV246" t="s" s="1">
        <v>2266</v>
      </c>
      <c r="AW246" t="s" s="1">
        <v>138</v>
      </c>
      <c r="AX246" t="s" s="1">
        <v>233</v>
      </c>
    </row>
    <row r="247" spans="1:50">
      <c r="A247" t="n" s="4">
        <v>243</v>
      </c>
      <c r="B247" t="s" s="1">
        <v>809</v>
      </c>
      <c r="C247" s="2">
        <f>HYPERLINK("https://my.zakupivli.pro/remote/dispatcher/state_purchase_lot_view/1852307")</f>
        <v/>
      </c>
      <c r="D247" t="s" s="1">
        <v>1652</v>
      </c>
      <c r="E247" t="s" s="1">
        <v>333</v>
      </c>
      <c r="F247" t="s" s="1">
        <v>2995</v>
      </c>
      <c r="G247" t="s" s="1">
        <v>1526</v>
      </c>
      <c r="H247" t="n" s="6">
        <v>45986.0</v>
      </c>
      <c r="I247" t="n" s="6">
        <v>45986.0</v>
      </c>
      <c r="J247" t="n" s="8">
        <v>0.4840162037037037</v>
      </c>
      <c r="K247" t="n" s="6">
        <v>45995.0</v>
      </c>
      <c r="L247" t="n" s="8">
        <v>0.4798611111111111</v>
      </c>
      <c r="M247" t="n" s="9">
        <v>45996.49788635417</v>
      </c>
      <c r="N247" t="s" s="1">
        <v>1531</v>
      </c>
      <c r="O247" t="s" s="1">
        <v>1841</v>
      </c>
      <c r="P247" t="s" s="1">
        <v>590</v>
      </c>
      <c r="Q247" t="n" s="10">
        <v>12000.0</v>
      </c>
      <c r="R247" t="n" s="10">
        <v>2040.0</v>
      </c>
      <c r="S247" t="s" s="1">
        <v>3018</v>
      </c>
      <c r="T247" t="n" s="1">
        <v>98000.0</v>
      </c>
      <c r="U247" t="n" s="10">
        <v>1200000.0</v>
      </c>
      <c r="V247" t="s" s="1">
        <v>2201</v>
      </c>
      <c r="W247" t="s" s="1">
        <v>1819</v>
      </c>
      <c r="X247" t="s" s="1">
        <v>2273</v>
      </c>
      <c r="Y247" t="n" s="6">
        <v>46023.0</v>
      </c>
      <c r="Z247" t="n" s="6">
        <v>46387.0</v>
      </c>
      <c r="AA247" t="s" s="1">
        <v>2201</v>
      </c>
      <c r="AB247" t="s" s="1"/>
      <c r="AC247" t="s" s="1">
        <v>2959</v>
      </c>
      <c r="AD247" t="s" s="1">
        <v>2013</v>
      </c>
      <c r="AE247" t="s" s="1"/>
      <c r="AF247" t="s" s="1"/>
      <c r="AG247" t="s" s="1">
        <v>389</v>
      </c>
      <c r="AH247" t="s" s="1"/>
      <c r="AI247" t="s" s="1">
        <v>1804</v>
      </c>
      <c r="AJ247" t="s" s="1"/>
      <c r="AK247" t="s" s="1"/>
      <c r="AL247" t="s" s="1"/>
      <c r="AM247" t="s" s="1">
        <v>2008</v>
      </c>
      <c r="AN247" t="s" s="1"/>
      <c r="AO247" t="s" s="1">
        <v>1652</v>
      </c>
      <c r="AP247" t="s" s="1">
        <v>238</v>
      </c>
      <c r="AQ247" t="s" s="1">
        <v>681</v>
      </c>
      <c r="AR247" t="s" s="1">
        <v>1435</v>
      </c>
      <c r="AS247" t="s" s="1">
        <v>233</v>
      </c>
      <c r="AT247" t="s" s="1">
        <v>2042</v>
      </c>
      <c r="AU247" t="s" s="1">
        <v>1073</v>
      </c>
      <c r="AV247" t="s" s="1">
        <v>2412</v>
      </c>
      <c r="AW247" t="s" s="1">
        <v>152</v>
      </c>
      <c r="AX247" t="s" s="1">
        <v>233</v>
      </c>
    </row>
    <row r="248" spans="1:50">
      <c r="A248" t="n" s="4">
        <v>244</v>
      </c>
      <c r="B248" t="s" s="1">
        <v>808</v>
      </c>
      <c r="C248" s="2">
        <f>HYPERLINK("https://my.zakupivli.pro/remote/dispatcher/state_purchase_lot_view/1852273")</f>
        <v/>
      </c>
      <c r="D248" t="s" s="1">
        <v>1643</v>
      </c>
      <c r="E248" t="s" s="1">
        <v>333</v>
      </c>
      <c r="F248" t="s" s="1">
        <v>2995</v>
      </c>
      <c r="G248" t="s" s="1">
        <v>1526</v>
      </c>
      <c r="H248" t="n" s="6">
        <v>45986.0</v>
      </c>
      <c r="I248" t="n" s="6">
        <v>45986.0</v>
      </c>
      <c r="J248" t="n" s="8">
        <v>0.4816666666666667</v>
      </c>
      <c r="K248" t="n" s="6">
        <v>45994.0</v>
      </c>
      <c r="L248" t="n" s="8">
        <v>0.0</v>
      </c>
      <c r="M248" t="n" s="9">
        <v>45994.5011241088</v>
      </c>
      <c r="N248" t="s" s="1">
        <v>424</v>
      </c>
      <c r="O248" t="s" s="1">
        <v>1765</v>
      </c>
      <c r="P248" t="s" s="1">
        <v>283</v>
      </c>
      <c r="Q248" t="n" s="10">
        <v>5839810.2</v>
      </c>
      <c r="R248" t="n" s="10">
        <v>4080.0</v>
      </c>
      <c r="S248" t="s" s="1">
        <v>3019</v>
      </c>
      <c r="T248" t="n" s="1">
        <v>105000000.0</v>
      </c>
      <c r="U248" t="n" s="10">
        <v>1167962040.0</v>
      </c>
      <c r="V248" t="s" s="1">
        <v>2201</v>
      </c>
      <c r="W248" t="s" s="1">
        <v>1624</v>
      </c>
      <c r="X248" t="s" s="1">
        <v>2767</v>
      </c>
      <c r="Y248" t="s" s="1"/>
      <c r="Z248" t="n" s="6">
        <v>46387.0</v>
      </c>
      <c r="AA248" t="s" s="1">
        <v>2201</v>
      </c>
      <c r="AB248" t="s" s="1"/>
      <c r="AC248" t="s" s="1">
        <v>747</v>
      </c>
      <c r="AD248" t="s" s="1">
        <v>2201</v>
      </c>
      <c r="AE248" t="s" s="1"/>
      <c r="AF248" t="s" s="1"/>
      <c r="AG248" t="s" s="1"/>
      <c r="AH248" t="s" s="1"/>
      <c r="AI248" t="s" s="1">
        <v>1980</v>
      </c>
      <c r="AJ248" t="s" s="1"/>
      <c r="AK248" t="s" s="1"/>
      <c r="AL248" t="s" s="1">
        <v>1405</v>
      </c>
      <c r="AM248" t="s" s="1">
        <v>2008</v>
      </c>
      <c r="AN248" t="s" s="1"/>
      <c r="AO248" t="s" s="1">
        <v>1643</v>
      </c>
      <c r="AP248" t="s" s="1">
        <v>238</v>
      </c>
      <c r="AQ248" t="s" s="1">
        <v>374</v>
      </c>
      <c r="AR248" t="s" s="1">
        <v>3031</v>
      </c>
      <c r="AS248" t="s" s="1">
        <v>233</v>
      </c>
      <c r="AT248" t="s" s="1">
        <v>1958</v>
      </c>
      <c r="AU248" t="s" s="1">
        <v>1135</v>
      </c>
      <c r="AV248" t="s" s="1">
        <v>2337</v>
      </c>
      <c r="AW248" t="s" s="1">
        <v>114</v>
      </c>
      <c r="AX248" t="s" s="1">
        <v>233</v>
      </c>
    </row>
    <row r="249" spans="1:50">
      <c r="A249" t="n" s="4">
        <v>245</v>
      </c>
      <c r="B249" t="s" s="1">
        <v>807</v>
      </c>
      <c r="C249" s="2">
        <f>HYPERLINK("https://my.zakupivli.pro/remote/dispatcher/state_purchase_lot_view/1852077")</f>
        <v/>
      </c>
      <c r="D249" t="s" s="1">
        <v>3001</v>
      </c>
      <c r="E249" t="s" s="1">
        <v>333</v>
      </c>
      <c r="F249" t="s" s="1">
        <v>2995</v>
      </c>
      <c r="G249" t="s" s="1">
        <v>1526</v>
      </c>
      <c r="H249" t="n" s="6">
        <v>45986.0</v>
      </c>
      <c r="I249" t="n" s="6">
        <v>45986.0</v>
      </c>
      <c r="J249" t="n" s="8">
        <v>0.4815740740740741</v>
      </c>
      <c r="K249" t="n" s="6">
        <v>45994.0</v>
      </c>
      <c r="L249" t="n" s="8">
        <v>0.0</v>
      </c>
      <c r="M249" t="n" s="9">
        <v>45994.66362753472</v>
      </c>
      <c r="N249" t="s" s="1">
        <v>371</v>
      </c>
      <c r="O249" t="s" s="1">
        <v>1809</v>
      </c>
      <c r="P249" t="s" s="1">
        <v>442</v>
      </c>
      <c r="Q249" t="n" s="10">
        <v>3570.0</v>
      </c>
      <c r="R249" t="n" s="10">
        <v>612.0</v>
      </c>
      <c r="S249" t="s" s="1">
        <v>3019</v>
      </c>
      <c r="T249" t="n" s="1">
        <v>70000.0</v>
      </c>
      <c r="U249" t="n" s="10">
        <v>700000.0</v>
      </c>
      <c r="V249" t="s" s="1">
        <v>2201</v>
      </c>
      <c r="W249" t="s" s="1">
        <v>1899</v>
      </c>
      <c r="X249" t="s" s="1">
        <v>2763</v>
      </c>
      <c r="Y249" t="s" s="1"/>
      <c r="Z249" t="n" s="6">
        <v>46387.0</v>
      </c>
      <c r="AA249" t="s" s="1">
        <v>2201</v>
      </c>
      <c r="AB249" t="s" s="1">
        <v>1052</v>
      </c>
      <c r="AC249" t="s" s="1">
        <v>2918</v>
      </c>
      <c r="AD249" t="s" s="1">
        <v>2201</v>
      </c>
      <c r="AE249" t="s" s="1"/>
      <c r="AF249" t="s" s="1"/>
      <c r="AG249" t="s" s="1"/>
      <c r="AH249" t="s" s="1"/>
      <c r="AI249" t="s" s="1">
        <v>1980</v>
      </c>
      <c r="AJ249" t="s" s="1"/>
      <c r="AK249" t="s" s="1"/>
      <c r="AL249" t="s" s="1"/>
      <c r="AM249" t="s" s="1">
        <v>2008</v>
      </c>
      <c r="AN249" t="s" s="1"/>
      <c r="AO249" t="s" s="1">
        <v>3001</v>
      </c>
      <c r="AP249" t="s" s="1">
        <v>238</v>
      </c>
      <c r="AQ249" t="s" s="1">
        <v>728</v>
      </c>
      <c r="AR249" t="s" s="1">
        <v>3038</v>
      </c>
      <c r="AS249" t="s" s="1">
        <v>233</v>
      </c>
      <c r="AT249" t="s" s="1">
        <v>1815</v>
      </c>
      <c r="AU249" t="s" s="1">
        <v>1169</v>
      </c>
      <c r="AV249" t="s" s="1">
        <v>2425</v>
      </c>
      <c r="AW249" t="s" s="1">
        <v>98</v>
      </c>
      <c r="AX249" t="s" s="1">
        <v>233</v>
      </c>
    </row>
    <row r="250" spans="1:50">
      <c r="A250" t="n" s="4">
        <v>246</v>
      </c>
      <c r="B250" t="s" s="1">
        <v>806</v>
      </c>
      <c r="C250" s="2">
        <f>HYPERLINK("https://my.zakupivli.pro/remote/dispatcher/state_purchase_view/63775323")</f>
        <v/>
      </c>
      <c r="D250" t="s" s="1">
        <v>1678</v>
      </c>
      <c r="E250" t="s" s="1">
        <v>333</v>
      </c>
      <c r="F250" t="s" s="1">
        <v>2995</v>
      </c>
      <c r="G250" t="s" s="1">
        <v>1725</v>
      </c>
      <c r="H250" t="n" s="6">
        <v>45986.0</v>
      </c>
      <c r="I250" t="n" s="6">
        <v>45986.0</v>
      </c>
      <c r="J250" t="n" s="8">
        <v>0.4791435185185185</v>
      </c>
      <c r="K250" t="n" s="6">
        <v>45989.0</v>
      </c>
      <c r="L250" t="n" s="8">
        <v>0.0</v>
      </c>
      <c r="M250" t="s" s="1">
        <v>2994</v>
      </c>
      <c r="N250" t="s" s="1">
        <v>1531</v>
      </c>
      <c r="O250" t="s" s="1">
        <v>1832</v>
      </c>
      <c r="P250" t="s" s="1">
        <v>593</v>
      </c>
      <c r="Q250" t="s" s="1">
        <v>3088</v>
      </c>
      <c r="R250" t="n" s="10">
        <v>408.0</v>
      </c>
      <c r="S250" t="s" s="1">
        <v>3019</v>
      </c>
      <c r="T250" t="n" s="1">
        <v>12680.0</v>
      </c>
      <c r="U250" t="s" s="1">
        <v>2010</v>
      </c>
      <c r="V250" t="s" s="1">
        <v>2201</v>
      </c>
      <c r="W250" t="s" s="1">
        <v>1819</v>
      </c>
      <c r="X250" t="s" s="1">
        <v>2244</v>
      </c>
      <c r="Y250" t="s" s="1"/>
      <c r="Z250" t="n" s="6">
        <v>46022.0</v>
      </c>
      <c r="AA250" t="s" s="1">
        <v>2201</v>
      </c>
      <c r="AB250" t="s" s="1"/>
      <c r="AC250" t="s" s="1">
        <v>2949</v>
      </c>
      <c r="AD250" t="s" s="1">
        <v>2201</v>
      </c>
      <c r="AE250" t="s" s="1"/>
      <c r="AF250" t="s" s="1"/>
      <c r="AG250" t="s" s="1"/>
      <c r="AH250" t="s" s="1">
        <v>2233</v>
      </c>
      <c r="AI250" t="s" s="1">
        <v>1980</v>
      </c>
      <c r="AJ250" t="s" s="1"/>
      <c r="AK250" t="s" s="1"/>
      <c r="AL250" t="s" s="1"/>
      <c r="AM250" t="s" s="1">
        <v>1438</v>
      </c>
      <c r="AN250" t="s" s="1"/>
      <c r="AO250" t="s" s="1">
        <v>1632</v>
      </c>
      <c r="AP250" t="s" s="1">
        <v>238</v>
      </c>
      <c r="AQ250" t="s" s="1"/>
      <c r="AR250" t="s" s="1">
        <v>1398</v>
      </c>
      <c r="AS250" t="s" s="1">
        <v>233</v>
      </c>
      <c r="AT250" t="s" s="1">
        <v>1575</v>
      </c>
      <c r="AU250" t="s" s="1">
        <v>1228</v>
      </c>
      <c r="AV250" t="s" s="1">
        <v>2416</v>
      </c>
      <c r="AW250" t="s" s="1">
        <v>532</v>
      </c>
      <c r="AX250" t="s" s="1">
        <v>233</v>
      </c>
    </row>
    <row r="251" spans="1:50">
      <c r="A251" t="n" s="4">
        <v>247</v>
      </c>
      <c r="B251" t="s" s="1">
        <v>805</v>
      </c>
      <c r="C251" s="2">
        <f>HYPERLINK("https://my.zakupivli.pro/remote/dispatcher/state_purchase_view/63774381")</f>
        <v/>
      </c>
      <c r="D251" t="s" s="1">
        <v>1691</v>
      </c>
      <c r="E251" t="s" s="1">
        <v>333</v>
      </c>
      <c r="F251" t="s" s="1">
        <v>2995</v>
      </c>
      <c r="G251" t="s" s="1">
        <v>1725</v>
      </c>
      <c r="H251" t="n" s="6">
        <v>45986.0</v>
      </c>
      <c r="I251" t="n" s="6">
        <v>45986.0</v>
      </c>
      <c r="J251" t="n" s="8">
        <v>0.4751273148148148</v>
      </c>
      <c r="K251" t="n" s="6">
        <v>45989.0</v>
      </c>
      <c r="L251" t="n" s="8">
        <v>0.0</v>
      </c>
      <c r="M251" t="s" s="1">
        <v>2994</v>
      </c>
      <c r="N251" t="s" s="1">
        <v>1531</v>
      </c>
      <c r="O251" t="s" s="1">
        <v>1584</v>
      </c>
      <c r="P251" t="s" s="1">
        <v>319</v>
      </c>
      <c r="Q251" t="s" s="1">
        <v>3088</v>
      </c>
      <c r="R251" t="n" s="10">
        <v>408.0</v>
      </c>
      <c r="S251" t="s" s="1">
        <v>3019</v>
      </c>
      <c r="T251" t="n" s="1">
        <v>15810.0</v>
      </c>
      <c r="U251" t="s" s="1">
        <v>2010</v>
      </c>
      <c r="V251" t="s" s="1">
        <v>2201</v>
      </c>
      <c r="W251" t="s" s="1">
        <v>2971</v>
      </c>
      <c r="X251" t="s" s="1">
        <v>2400</v>
      </c>
      <c r="Y251" t="s" s="1"/>
      <c r="Z251" t="n" s="6">
        <v>46022.0</v>
      </c>
      <c r="AA251" t="s" s="1">
        <v>2201</v>
      </c>
      <c r="AB251" t="s" s="1"/>
      <c r="AC251" t="s" s="1">
        <v>2824</v>
      </c>
      <c r="AD251" t="s" s="1">
        <v>2013</v>
      </c>
      <c r="AE251" t="s" s="1"/>
      <c r="AF251" t="s" s="1"/>
      <c r="AG251" t="s" s="1"/>
      <c r="AH251" t="s" s="1"/>
      <c r="AI251" t="s" s="1">
        <v>1804</v>
      </c>
      <c r="AJ251" t="s" s="1"/>
      <c r="AK251" t="s" s="1"/>
      <c r="AL251" t="s" s="1"/>
      <c r="AM251" t="s" s="1">
        <v>1713</v>
      </c>
      <c r="AN251" t="s" s="1">
        <v>2905</v>
      </c>
      <c r="AO251" t="s" s="1">
        <v>1691</v>
      </c>
      <c r="AP251" t="s" s="1">
        <v>238</v>
      </c>
      <c r="AQ251" t="s" s="1"/>
      <c r="AR251" t="s" s="1">
        <v>3052</v>
      </c>
      <c r="AS251" t="s" s="1">
        <v>233</v>
      </c>
      <c r="AT251" t="s" s="1">
        <v>1959</v>
      </c>
      <c r="AU251" t="s" s="1">
        <v>1297</v>
      </c>
      <c r="AV251" t="s" s="1">
        <v>2594</v>
      </c>
      <c r="AW251" t="s" s="1">
        <v>26</v>
      </c>
      <c r="AX251" t="s" s="1">
        <v>233</v>
      </c>
    </row>
    <row r="252" spans="1:50">
      <c r="A252" t="n" s="4">
        <v>248</v>
      </c>
      <c r="B252" t="s" s="1">
        <v>804</v>
      </c>
      <c r="C252" s="2">
        <f>HYPERLINK("https://my.zakupivli.pro/remote/dispatcher/state_purchase_view/63774839")</f>
        <v/>
      </c>
      <c r="D252" t="s" s="1">
        <v>1678</v>
      </c>
      <c r="E252" t="s" s="1">
        <v>333</v>
      </c>
      <c r="F252" t="s" s="1">
        <v>2995</v>
      </c>
      <c r="G252" t="s" s="1">
        <v>1725</v>
      </c>
      <c r="H252" t="n" s="6">
        <v>45986.0</v>
      </c>
      <c r="I252" t="n" s="6">
        <v>45986.0</v>
      </c>
      <c r="J252" t="n" s="8">
        <v>0.4757638888888889</v>
      </c>
      <c r="K252" t="n" s="6">
        <v>45992.0</v>
      </c>
      <c r="L252" t="n" s="8">
        <v>0.3333333333333333</v>
      </c>
      <c r="M252" t="s" s="1">
        <v>2994</v>
      </c>
      <c r="N252" t="s" s="1">
        <v>1531</v>
      </c>
      <c r="O252" t="s" s="1">
        <v>1714</v>
      </c>
      <c r="P252" t="s" s="1">
        <v>302</v>
      </c>
      <c r="Q252" t="s" s="1">
        <v>3088</v>
      </c>
      <c r="R252" t="n" s="10">
        <v>612.0</v>
      </c>
      <c r="S252" t="s" s="1">
        <v>3019</v>
      </c>
      <c r="T252" t="n" s="1">
        <v>55000.0</v>
      </c>
      <c r="U252" t="s" s="1">
        <v>2010</v>
      </c>
      <c r="V252" t="s" s="1">
        <v>2201</v>
      </c>
      <c r="W252" t="s" s="1">
        <v>1377</v>
      </c>
      <c r="X252" t="s" s="1">
        <v>2491</v>
      </c>
      <c r="Y252" t="s" s="1"/>
      <c r="Z252" t="n" s="6">
        <v>46387.0</v>
      </c>
      <c r="AA252" t="s" s="1">
        <v>2201</v>
      </c>
      <c r="AB252" t="s" s="1"/>
      <c r="AC252" t="s" s="1">
        <v>2862</v>
      </c>
      <c r="AD252" t="s" s="1">
        <v>2201</v>
      </c>
      <c r="AE252" t="s" s="1"/>
      <c r="AF252" t="s" s="1"/>
      <c r="AG252" t="s" s="1"/>
      <c r="AH252" t="s" s="1"/>
      <c r="AI252" t="s" s="1">
        <v>1980</v>
      </c>
      <c r="AJ252" t="s" s="1"/>
      <c r="AK252" t="s" s="1"/>
      <c r="AL252" t="s" s="1"/>
      <c r="AM252" t="s" s="1">
        <v>1438</v>
      </c>
      <c r="AN252" t="s" s="1">
        <v>1695</v>
      </c>
      <c r="AO252" t="s" s="1">
        <v>1666</v>
      </c>
      <c r="AP252" t="s" s="1">
        <v>238</v>
      </c>
      <c r="AQ252" t="s" s="1"/>
      <c r="AR252" t="s" s="1">
        <v>3101</v>
      </c>
      <c r="AS252" t="s" s="1">
        <v>233</v>
      </c>
      <c r="AT252" t="s" s="1">
        <v>2098</v>
      </c>
      <c r="AU252" t="s" s="1">
        <v>1291</v>
      </c>
      <c r="AV252" t="s" s="1">
        <v>2269</v>
      </c>
      <c r="AW252" t="s" s="1">
        <v>562</v>
      </c>
      <c r="AX252" t="s" s="1">
        <v>233</v>
      </c>
    </row>
    <row r="253" spans="1:50">
      <c r="A253" t="n" s="4">
        <v>249</v>
      </c>
      <c r="B253" t="s" s="1">
        <v>803</v>
      </c>
      <c r="C253" s="2">
        <f>HYPERLINK("https://my.zakupivli.pro/remote/dispatcher/state_purchase_lot_view/1852276")</f>
        <v/>
      </c>
      <c r="D253" t="s" s="1">
        <v>1642</v>
      </c>
      <c r="E253" t="s" s="1">
        <v>333</v>
      </c>
      <c r="F253" t="s" s="1">
        <v>2995</v>
      </c>
      <c r="G253" t="s" s="1">
        <v>1526</v>
      </c>
      <c r="H253" t="n" s="6">
        <v>45986.0</v>
      </c>
      <c r="I253" t="n" s="6">
        <v>45986.0</v>
      </c>
      <c r="J253" t="n" s="8">
        <v>0.47474537037037035</v>
      </c>
      <c r="K253" t="n" s="6">
        <v>45994.0</v>
      </c>
      <c r="L253" t="n" s="8">
        <v>0.3333333333333333</v>
      </c>
      <c r="M253" t="n" s="9">
        <v>45995.65869581018</v>
      </c>
      <c r="N253" t="s" s="1">
        <v>1531</v>
      </c>
      <c r="O253" t="s" s="1">
        <v>1450</v>
      </c>
      <c r="P253" t="s" s="1">
        <v>358</v>
      </c>
      <c r="Q253" t="n" s="10">
        <v>8839.02</v>
      </c>
      <c r="R253" t="n" s="10">
        <v>612.0</v>
      </c>
      <c r="S253" t="s" s="1">
        <v>3019</v>
      </c>
      <c r="T253" t="n" s="1">
        <v>72321.0</v>
      </c>
      <c r="U253" t="n" s="10">
        <v>883902.05</v>
      </c>
      <c r="V253" t="s" s="1">
        <v>2201</v>
      </c>
      <c r="W253" t="s" s="1">
        <v>2802</v>
      </c>
      <c r="X253" t="s" s="1">
        <v>2653</v>
      </c>
      <c r="Y253" t="n" s="6">
        <v>46023.0</v>
      </c>
      <c r="Z253" t="n" s="6">
        <v>46387.0</v>
      </c>
      <c r="AA253" t="s" s="1"/>
      <c r="AB253" t="s" s="1"/>
      <c r="AC253" t="s" s="1"/>
      <c r="AD253" t="s" s="1"/>
      <c r="AE253" t="s" s="1"/>
      <c r="AF253" t="s" s="1"/>
      <c r="AG253" t="s" s="1"/>
      <c r="AH253" t="s" s="1"/>
      <c r="AI253" t="s" s="1"/>
      <c r="AJ253" t="s" s="1"/>
      <c r="AK253" t="s" s="1"/>
      <c r="AL253" t="s" s="1"/>
      <c r="AM253" t="s" s="1"/>
      <c r="AN253" t="s" s="1"/>
      <c r="AO253" t="s" s="1">
        <v>1642</v>
      </c>
      <c r="AP253" t="s" s="1">
        <v>238</v>
      </c>
      <c r="AQ253" t="s" s="1">
        <v>1068</v>
      </c>
      <c r="AR253" t="s" s="1">
        <v>3021</v>
      </c>
      <c r="AS253" t="s" s="1">
        <v>233</v>
      </c>
      <c r="AT253" t="s" s="1">
        <v>2989</v>
      </c>
      <c r="AU253" t="s" s="1">
        <v>1323</v>
      </c>
      <c r="AV253" t="s" s="1">
        <v>2568</v>
      </c>
      <c r="AW253" t="s" s="1">
        <v>87</v>
      </c>
      <c r="AX253" t="s" s="1">
        <v>233</v>
      </c>
    </row>
    <row r="254" spans="1:50">
      <c r="A254" t="n" s="4">
        <v>250</v>
      </c>
      <c r="B254" t="s" s="1">
        <v>803</v>
      </c>
      <c r="C254" s="2">
        <f>HYPERLINK("https://my.zakupivli.pro/remote/dispatcher/state_purchase_lot_view/1852277")</f>
        <v/>
      </c>
      <c r="D254" t="s" s="1">
        <v>1642</v>
      </c>
      <c r="E254" t="s" s="1">
        <v>333</v>
      </c>
      <c r="F254" t="s" s="1">
        <v>2995</v>
      </c>
      <c r="G254" t="s" s="1">
        <v>1526</v>
      </c>
      <c r="H254" t="n" s="6">
        <v>45986.0</v>
      </c>
      <c r="I254" t="n" s="6">
        <v>45986.0</v>
      </c>
      <c r="J254" t="n" s="8">
        <v>0.47474537037037035</v>
      </c>
      <c r="K254" t="n" s="6">
        <v>45994.0</v>
      </c>
      <c r="L254" t="n" s="8">
        <v>0.3333333333333333</v>
      </c>
      <c r="M254" t="n" s="9">
        <v>45995.47523008102</v>
      </c>
      <c r="N254" t="s" s="1">
        <v>1531</v>
      </c>
      <c r="O254" t="s" s="1">
        <v>1450</v>
      </c>
      <c r="P254" t="s" s="1">
        <v>358</v>
      </c>
      <c r="Q254" t="n" s="10">
        <v>730.9</v>
      </c>
      <c r="R254" t="n" s="10">
        <v>408.0</v>
      </c>
      <c r="S254" t="s" s="1">
        <v>3019</v>
      </c>
      <c r="T254" t="n" s="1">
        <v>6242.0</v>
      </c>
      <c r="U254" t="n" s="10">
        <v>73090.42</v>
      </c>
      <c r="V254" t="s" s="1">
        <v>2201</v>
      </c>
      <c r="W254" t="s" s="1">
        <v>2802</v>
      </c>
      <c r="X254" t="s" s="1">
        <v>2723</v>
      </c>
      <c r="Y254" t="n" s="6">
        <v>46023.0</v>
      </c>
      <c r="Z254" t="n" s="6">
        <v>46387.0</v>
      </c>
      <c r="AA254" t="s" s="1"/>
      <c r="AB254" t="s" s="1"/>
      <c r="AC254" t="s" s="1"/>
      <c r="AD254" t="s" s="1"/>
      <c r="AE254" t="s" s="1"/>
      <c r="AF254" t="s" s="1"/>
      <c r="AG254" t="s" s="1"/>
      <c r="AH254" t="s" s="1"/>
      <c r="AI254" t="s" s="1"/>
      <c r="AJ254" t="s" s="1"/>
      <c r="AK254" t="s" s="1"/>
      <c r="AL254" t="s" s="1"/>
      <c r="AM254" t="s" s="1"/>
      <c r="AN254" t="s" s="1"/>
      <c r="AO254" t="s" s="1">
        <v>1642</v>
      </c>
      <c r="AP254" t="s" s="1">
        <v>238</v>
      </c>
      <c r="AQ254" t="s" s="1">
        <v>1092</v>
      </c>
      <c r="AR254" t="s" s="1">
        <v>3021</v>
      </c>
      <c r="AS254" t="s" s="1">
        <v>233</v>
      </c>
      <c r="AT254" t="s" s="1">
        <v>2989</v>
      </c>
      <c r="AU254" t="s" s="1">
        <v>1323</v>
      </c>
      <c r="AV254" t="s" s="1">
        <v>2568</v>
      </c>
      <c r="AW254" t="s" s="1">
        <v>87</v>
      </c>
      <c r="AX254" t="s" s="1">
        <v>233</v>
      </c>
    </row>
    <row r="255" spans="1:50">
      <c r="A255" t="n" s="4">
        <v>251</v>
      </c>
      <c r="B255" t="s" s="1">
        <v>802</v>
      </c>
      <c r="C255" s="2">
        <f>HYPERLINK("https://my.zakupivli.pro/remote/dispatcher/state_purchase_view/63774349")</f>
        <v/>
      </c>
      <c r="D255" t="s" s="1">
        <v>1678</v>
      </c>
      <c r="E255" t="s" s="1">
        <v>333</v>
      </c>
      <c r="F255" t="s" s="1">
        <v>2995</v>
      </c>
      <c r="G255" t="s" s="1">
        <v>1725</v>
      </c>
      <c r="H255" t="n" s="6">
        <v>45986.0</v>
      </c>
      <c r="I255" t="n" s="6">
        <v>45986.0</v>
      </c>
      <c r="J255" t="n" s="8">
        <v>0.4736226851851852</v>
      </c>
      <c r="K255" t="n" s="6">
        <v>45989.0</v>
      </c>
      <c r="L255" t="n" s="8">
        <v>0.0</v>
      </c>
      <c r="M255" t="s" s="1">
        <v>2994</v>
      </c>
      <c r="N255" t="s" s="1">
        <v>1531</v>
      </c>
      <c r="O255" t="s" s="1">
        <v>1789</v>
      </c>
      <c r="P255" t="s" s="1">
        <v>483</v>
      </c>
      <c r="Q255" t="s" s="1">
        <v>3088</v>
      </c>
      <c r="R255" t="n" s="10">
        <v>20.4</v>
      </c>
      <c r="S255" t="s" s="1">
        <v>3019</v>
      </c>
      <c r="T255" t="n" s="1">
        <v>1367.0</v>
      </c>
      <c r="U255" t="s" s="1">
        <v>2010</v>
      </c>
      <c r="V255" t="s" s="1">
        <v>2201</v>
      </c>
      <c r="W255" t="s" s="1">
        <v>2021</v>
      </c>
      <c r="X255" t="s" s="1">
        <v>2285</v>
      </c>
      <c r="Y255" t="s" s="1"/>
      <c r="Z255" t="n" s="6">
        <v>46022.0</v>
      </c>
      <c r="AA255" t="s" s="1">
        <v>2013</v>
      </c>
      <c r="AB255" t="s" s="1">
        <v>2229</v>
      </c>
      <c r="AC255" t="s" s="1">
        <v>2895</v>
      </c>
      <c r="AD255" t="s" s="1">
        <v>2201</v>
      </c>
      <c r="AE255" t="s" s="1"/>
      <c r="AF255" t="s" s="1"/>
      <c r="AG255" t="s" s="1"/>
      <c r="AH255" t="s" s="1"/>
      <c r="AI255" t="s" s="1">
        <v>1980</v>
      </c>
      <c r="AJ255" t="s" s="1"/>
      <c r="AK255" t="s" s="1"/>
      <c r="AL255" t="s" s="1">
        <v>1408</v>
      </c>
      <c r="AM255" t="s" s="1">
        <v>1438</v>
      </c>
      <c r="AN255" t="s" s="1">
        <v>2866</v>
      </c>
      <c r="AO255" t="s" s="1">
        <v>1656</v>
      </c>
      <c r="AP255" t="s" s="1">
        <v>238</v>
      </c>
      <c r="AQ255" t="s" s="1"/>
      <c r="AR255" t="s" s="1">
        <v>3121</v>
      </c>
      <c r="AS255" t="s" s="1">
        <v>233</v>
      </c>
      <c r="AT255" t="s" s="1">
        <v>2133</v>
      </c>
      <c r="AU255" t="s" s="1">
        <v>1306</v>
      </c>
      <c r="AV255" t="s" s="1">
        <v>2477</v>
      </c>
      <c r="AW255" t="s" s="1">
        <v>579</v>
      </c>
      <c r="AX255" t="s" s="1">
        <v>233</v>
      </c>
    </row>
    <row r="256" spans="1:50">
      <c r="A256" t="n" s="4">
        <v>252</v>
      </c>
      <c r="B256" t="s" s="1">
        <v>801</v>
      </c>
      <c r="C256" s="2">
        <f>HYPERLINK("https://my.zakupivli.pro/remote/dispatcher/state_purchase_view/63773928")</f>
        <v/>
      </c>
      <c r="D256" t="s" s="1">
        <v>1678</v>
      </c>
      <c r="E256" t="s" s="1">
        <v>333</v>
      </c>
      <c r="F256" t="s" s="1">
        <v>2995</v>
      </c>
      <c r="G256" t="s" s="1">
        <v>1725</v>
      </c>
      <c r="H256" t="n" s="6">
        <v>45986.0</v>
      </c>
      <c r="I256" t="n" s="6">
        <v>45986.0</v>
      </c>
      <c r="J256" t="n" s="8">
        <v>0.4721990740740741</v>
      </c>
      <c r="K256" t="n" s="6">
        <v>45989.0</v>
      </c>
      <c r="L256" t="n" s="8">
        <v>0.4673611111111111</v>
      </c>
      <c r="M256" t="s" s="1">
        <v>2994</v>
      </c>
      <c r="N256" t="s" s="1">
        <v>1531</v>
      </c>
      <c r="O256" t="s" s="1">
        <v>1851</v>
      </c>
      <c r="P256" t="s" s="1">
        <v>512</v>
      </c>
      <c r="Q256" t="s" s="1">
        <v>3088</v>
      </c>
      <c r="R256" t="n" s="10">
        <v>4080.0</v>
      </c>
      <c r="S256" t="s" s="1">
        <v>3019</v>
      </c>
      <c r="T256" t="n" s="1">
        <v>1200000.0</v>
      </c>
      <c r="U256" t="s" s="1">
        <v>2010</v>
      </c>
      <c r="V256" t="s" s="1">
        <v>2201</v>
      </c>
      <c r="W256" t="s" s="1">
        <v>1709</v>
      </c>
      <c r="X256" t="s" s="1">
        <v>2244</v>
      </c>
      <c r="Y256" t="s" s="1"/>
      <c r="Z256" t="n" s="6">
        <v>46387.0</v>
      </c>
      <c r="AA256" t="s" s="1">
        <v>2201</v>
      </c>
      <c r="AB256" t="s" s="1"/>
      <c r="AC256" t="s" s="1">
        <v>2837</v>
      </c>
      <c r="AD256" t="s" s="1">
        <v>2201</v>
      </c>
      <c r="AE256" t="s" s="1"/>
      <c r="AF256" t="s" s="1"/>
      <c r="AG256" t="s" s="1"/>
      <c r="AH256" t="s" s="1"/>
      <c r="AI256" t="s" s="1">
        <v>1980</v>
      </c>
      <c r="AJ256" t="s" s="1"/>
      <c r="AK256" t="s" s="1"/>
      <c r="AL256" t="s" s="1">
        <v>1420</v>
      </c>
      <c r="AM256" t="s" s="1">
        <v>1438</v>
      </c>
      <c r="AN256" t="s" s="1"/>
      <c r="AO256" t="s" s="1">
        <v>1671</v>
      </c>
      <c r="AP256" t="s" s="1">
        <v>238</v>
      </c>
      <c r="AQ256" t="s" s="1"/>
      <c r="AR256" t="s" s="1">
        <v>3110</v>
      </c>
      <c r="AS256" t="s" s="1">
        <v>233</v>
      </c>
      <c r="AT256" t="s" s="1">
        <v>1539</v>
      </c>
      <c r="AU256" t="s" s="1">
        <v>1183</v>
      </c>
      <c r="AV256" t="s" s="1">
        <v>2360</v>
      </c>
      <c r="AW256" t="s" s="1">
        <v>232</v>
      </c>
      <c r="AX256" t="s" s="1">
        <v>233</v>
      </c>
    </row>
    <row r="257" spans="1:50">
      <c r="A257" t="n" s="4">
        <v>253</v>
      </c>
      <c r="B257" t="s" s="1">
        <v>800</v>
      </c>
      <c r="C257" s="2">
        <f>HYPERLINK("https://my.zakupivli.pro/remote/dispatcher/state_purchase_lot_view/1852321")</f>
        <v/>
      </c>
      <c r="D257" t="s" s="1">
        <v>3001</v>
      </c>
      <c r="E257" t="s" s="1">
        <v>333</v>
      </c>
      <c r="F257" t="s" s="1">
        <v>2995</v>
      </c>
      <c r="G257" t="s" s="1">
        <v>1526</v>
      </c>
      <c r="H257" t="n" s="6">
        <v>45986.0</v>
      </c>
      <c r="I257" t="n" s="6">
        <v>45986.0</v>
      </c>
      <c r="J257" t="n" s="8">
        <v>0.47379629629629627</v>
      </c>
      <c r="K257" t="n" s="6">
        <v>45994.0</v>
      </c>
      <c r="L257" t="n" s="8">
        <v>0.0</v>
      </c>
      <c r="M257" t="n" s="9">
        <v>45994.624453206015</v>
      </c>
      <c r="N257" t="s" s="1">
        <v>612</v>
      </c>
      <c r="O257" t="s" s="1">
        <v>1758</v>
      </c>
      <c r="P257" t="s" s="1">
        <v>585</v>
      </c>
      <c r="Q257" t="n" s="10">
        <v>7650.0</v>
      </c>
      <c r="R257" t="n" s="10">
        <v>2040.0</v>
      </c>
      <c r="S257" t="s" s="1">
        <v>3019</v>
      </c>
      <c r="T257" t="n" s="1">
        <v>150000.0</v>
      </c>
      <c r="U257" t="n" s="10">
        <v>1500000.0</v>
      </c>
      <c r="V257" t="s" s="1">
        <v>2201</v>
      </c>
      <c r="W257" t="s" s="1">
        <v>1899</v>
      </c>
      <c r="X257" t="s" s="1">
        <v>2761</v>
      </c>
      <c r="Y257" t="s" s="1"/>
      <c r="Z257" t="n" s="6">
        <v>46387.0</v>
      </c>
      <c r="AA257" t="s" s="1"/>
      <c r="AB257" t="s" s="1"/>
      <c r="AC257" t="s" s="1"/>
      <c r="AD257" t="s" s="1"/>
      <c r="AE257" t="s" s="1"/>
      <c r="AF257" t="s" s="1"/>
      <c r="AG257" t="s" s="1"/>
      <c r="AH257" t="s" s="1"/>
      <c r="AI257" t="s" s="1"/>
      <c r="AJ257" t="s" s="1"/>
      <c r="AK257" t="s" s="1"/>
      <c r="AL257" t="s" s="1"/>
      <c r="AM257" t="s" s="1"/>
      <c r="AN257" t="s" s="1"/>
      <c r="AO257" t="s" s="1">
        <v>3001</v>
      </c>
      <c r="AP257" t="s" s="1">
        <v>238</v>
      </c>
      <c r="AQ257" t="s" s="1">
        <v>377</v>
      </c>
      <c r="AR257" t="s" s="1">
        <v>2011</v>
      </c>
      <c r="AS257" t="s" s="1">
        <v>233</v>
      </c>
      <c r="AT257" t="s" s="1">
        <v>1860</v>
      </c>
      <c r="AU257" t="s" s="1">
        <v>1089</v>
      </c>
      <c r="AV257" t="s" s="1">
        <v>2428</v>
      </c>
      <c r="AW257" t="s" s="1">
        <v>578</v>
      </c>
      <c r="AX257" t="s" s="1">
        <v>233</v>
      </c>
    </row>
    <row r="258" spans="1:50">
      <c r="A258" t="n" s="4">
        <v>254</v>
      </c>
      <c r="B258" t="s" s="1">
        <v>799</v>
      </c>
      <c r="C258" s="2">
        <f>HYPERLINK("https://my.zakupivli.pro/remote/dispatcher/state_purchase_view/63773490")</f>
        <v/>
      </c>
      <c r="D258" t="s" s="1">
        <v>1691</v>
      </c>
      <c r="E258" t="s" s="1">
        <v>333</v>
      </c>
      <c r="F258" t="s" s="1">
        <v>2995</v>
      </c>
      <c r="G258" t="s" s="1">
        <v>1725</v>
      </c>
      <c r="H258" t="n" s="6">
        <v>45986.0</v>
      </c>
      <c r="I258" t="n" s="6">
        <v>45986.0</v>
      </c>
      <c r="J258" t="n" s="8">
        <v>0.4691550925925926</v>
      </c>
      <c r="K258" t="n" s="6">
        <v>45989.0</v>
      </c>
      <c r="L258" t="n" s="8">
        <v>0.46805555555555556</v>
      </c>
      <c r="M258" t="s" s="1">
        <v>2994</v>
      </c>
      <c r="N258" t="s" s="1">
        <v>1531</v>
      </c>
      <c r="O258" t="s" s="1">
        <v>1469</v>
      </c>
      <c r="P258" t="s" s="1">
        <v>648</v>
      </c>
      <c r="Q258" t="s" s="1">
        <v>3088</v>
      </c>
      <c r="R258" t="n" s="10">
        <v>2040.0</v>
      </c>
      <c r="S258" t="s" s="1">
        <v>3019</v>
      </c>
      <c r="T258" t="n" s="1">
        <v>130000.0</v>
      </c>
      <c r="U258" t="s" s="1">
        <v>2010</v>
      </c>
      <c r="V258" t="s" s="1">
        <v>2201</v>
      </c>
      <c r="W258" t="s" s="1">
        <v>2099</v>
      </c>
      <c r="X258" t="s" s="1">
        <v>2677</v>
      </c>
      <c r="Y258" t="n" s="6">
        <v>46023.0</v>
      </c>
      <c r="Z258" t="n" s="6">
        <v>46387.0</v>
      </c>
      <c r="AA258" t="s" s="1">
        <v>2013</v>
      </c>
      <c r="AB258" t="s" s="1">
        <v>2074</v>
      </c>
      <c r="AC258" t="s" s="1">
        <v>2851</v>
      </c>
      <c r="AD258" t="s" s="1">
        <v>2201</v>
      </c>
      <c r="AE258" t="s" s="1"/>
      <c r="AF258" t="s" s="1"/>
      <c r="AG258" t="s" s="1"/>
      <c r="AH258" t="s" s="1">
        <v>367</v>
      </c>
      <c r="AI258" t="s" s="1">
        <v>1980</v>
      </c>
      <c r="AJ258" t="s" s="1"/>
      <c r="AK258" t="s" s="1"/>
      <c r="AL258" t="s" s="1">
        <v>1410</v>
      </c>
      <c r="AM258" t="s" s="1">
        <v>1713</v>
      </c>
      <c r="AN258" t="s" s="1"/>
      <c r="AO258" t="s" s="1">
        <v>1691</v>
      </c>
      <c r="AP258" t="s" s="1">
        <v>238</v>
      </c>
      <c r="AQ258" t="s" s="1"/>
      <c r="AR258" t="s" s="1">
        <v>3114</v>
      </c>
      <c r="AS258" t="s" s="1">
        <v>233</v>
      </c>
      <c r="AT258" t="s" s="1">
        <v>1513</v>
      </c>
      <c r="AU258" t="s" s="1">
        <v>1273</v>
      </c>
      <c r="AV258" t="s" s="1">
        <v>2508</v>
      </c>
      <c r="AW258" t="s" s="1">
        <v>77</v>
      </c>
      <c r="AX258" t="s" s="1">
        <v>233</v>
      </c>
    </row>
    <row r="259" spans="1:50">
      <c r="A259" t="n" s="4">
        <v>255</v>
      </c>
      <c r="B259" t="s" s="1">
        <v>798</v>
      </c>
      <c r="C259" s="2">
        <f>HYPERLINK("https://my.zakupivli.pro/remote/dispatcher/state_purchase_view/63773476")</f>
        <v/>
      </c>
      <c r="D259" t="s" s="1">
        <v>1678</v>
      </c>
      <c r="E259" t="s" s="1">
        <v>333</v>
      </c>
      <c r="F259" t="s" s="1">
        <v>2995</v>
      </c>
      <c r="G259" t="s" s="1">
        <v>1725</v>
      </c>
      <c r="H259" t="n" s="6">
        <v>45986.0</v>
      </c>
      <c r="I259" t="n" s="6">
        <v>45986.0</v>
      </c>
      <c r="J259" t="n" s="8">
        <v>0.469375</v>
      </c>
      <c r="K259" t="n" s="6">
        <v>45989.0</v>
      </c>
      <c r="L259" t="n" s="8">
        <v>0.0</v>
      </c>
      <c r="M259" t="s" s="1">
        <v>2994</v>
      </c>
      <c r="N259" t="s" s="1">
        <v>1531</v>
      </c>
      <c r="O259" t="s" s="1">
        <v>1743</v>
      </c>
      <c r="P259" t="s" s="1">
        <v>277</v>
      </c>
      <c r="Q259" t="s" s="1">
        <v>3088</v>
      </c>
      <c r="R259" t="n" s="10">
        <v>2040.0</v>
      </c>
      <c r="S259" t="s" s="1">
        <v>3019</v>
      </c>
      <c r="T259" t="n" s="1">
        <v>235570.0</v>
      </c>
      <c r="U259" t="s" s="1">
        <v>2010</v>
      </c>
      <c r="V259" t="s" s="1">
        <v>2201</v>
      </c>
      <c r="W259" t="s" s="1">
        <v>3035</v>
      </c>
      <c r="X259" t="s" s="1">
        <v>2777</v>
      </c>
      <c r="Y259" t="s" s="1"/>
      <c r="Z259" t="n" s="6">
        <v>46387.0</v>
      </c>
      <c r="AA259" t="s" s="1">
        <v>2201</v>
      </c>
      <c r="AB259" t="s" s="1"/>
      <c r="AC259" t="s" s="1">
        <v>2834</v>
      </c>
      <c r="AD259" t="s" s="1">
        <v>2201</v>
      </c>
      <c r="AE259" t="s" s="1"/>
      <c r="AF259" t="s" s="1"/>
      <c r="AG259" t="s" s="1"/>
      <c r="AH259" t="s" s="1"/>
      <c r="AI259" t="s" s="1">
        <v>1980</v>
      </c>
      <c r="AJ259" t="s" s="1"/>
      <c r="AK259" t="s" s="1"/>
      <c r="AL259" t="s" s="1"/>
      <c r="AM259" t="s" s="1">
        <v>1438</v>
      </c>
      <c r="AN259" t="s" s="1">
        <v>2888</v>
      </c>
      <c r="AO259" t="s" s="1">
        <v>1678</v>
      </c>
      <c r="AP259" t="s" s="1">
        <v>238</v>
      </c>
      <c r="AQ259" t="s" s="1"/>
      <c r="AR259" t="s" s="1">
        <v>3058</v>
      </c>
      <c r="AS259" t="s" s="1">
        <v>233</v>
      </c>
      <c r="AT259" t="s" s="1">
        <v>2028</v>
      </c>
      <c r="AU259" t="s" s="1">
        <v>1245</v>
      </c>
      <c r="AV259" t="s" s="1">
        <v>2746</v>
      </c>
      <c r="AW259" t="s" s="1">
        <v>47</v>
      </c>
      <c r="AX259" t="s" s="1">
        <v>233</v>
      </c>
    </row>
    <row r="260" spans="1:50">
      <c r="A260" t="n" s="4">
        <v>256</v>
      </c>
      <c r="B260" t="s" s="1">
        <v>797</v>
      </c>
      <c r="C260" s="2">
        <f>HYPERLINK("https://my.zakupivli.pro/remote/dispatcher/state_purchase_lot_view/1852264")</f>
        <v/>
      </c>
      <c r="D260" t="s" s="1">
        <v>1632</v>
      </c>
      <c r="E260" t="s" s="1">
        <v>333</v>
      </c>
      <c r="F260" t="s" s="1">
        <v>2995</v>
      </c>
      <c r="G260" t="s" s="1">
        <v>1526</v>
      </c>
      <c r="H260" t="n" s="6">
        <v>45986.0</v>
      </c>
      <c r="I260" t="n" s="6">
        <v>45986.0</v>
      </c>
      <c r="J260" t="n" s="8">
        <v>0.4713541666666667</v>
      </c>
      <c r="K260" t="n" s="6">
        <v>45994.0</v>
      </c>
      <c r="L260" t="n" s="8">
        <v>0.0</v>
      </c>
      <c r="M260" t="n" s="9">
        <v>45994.54394178241</v>
      </c>
      <c r="N260" t="s" s="1">
        <v>700</v>
      </c>
      <c r="O260" t="s" s="1">
        <v>2207</v>
      </c>
      <c r="P260" t="s" s="1">
        <v>673</v>
      </c>
      <c r="Q260" t="n" s="10">
        <v>2780.0</v>
      </c>
      <c r="R260" t="n" s="10">
        <v>612.0</v>
      </c>
      <c r="S260" t="s" s="1">
        <v>3017</v>
      </c>
      <c r="T260" t="n" s="1">
        <v>60000.0</v>
      </c>
      <c r="U260" t="n" s="10">
        <v>555999.6</v>
      </c>
      <c r="V260" t="s" s="1">
        <v>2201</v>
      </c>
      <c r="W260" t="s" s="1">
        <v>1721</v>
      </c>
      <c r="X260" t="s" s="1">
        <v>2700</v>
      </c>
      <c r="Y260" t="n" s="6">
        <v>46023.0</v>
      </c>
      <c r="Z260" t="n" s="6">
        <v>46387.0</v>
      </c>
      <c r="AA260" t="s" s="1"/>
      <c r="AB260" t="s" s="1"/>
      <c r="AC260" t="s" s="1"/>
      <c r="AD260" t="s" s="1"/>
      <c r="AE260" t="s" s="1"/>
      <c r="AF260" t="s" s="1"/>
      <c r="AG260" t="s" s="1"/>
      <c r="AH260" t="s" s="1"/>
      <c r="AI260" t="s" s="1"/>
      <c r="AJ260" t="s" s="1"/>
      <c r="AK260" t="s" s="1"/>
      <c r="AL260" t="s" s="1"/>
      <c r="AM260" t="s" s="1"/>
      <c r="AN260" t="s" s="1"/>
      <c r="AO260" t="s" s="1">
        <v>1632</v>
      </c>
      <c r="AP260" t="s" s="1">
        <v>238</v>
      </c>
      <c r="AQ260" t="s" s="1">
        <v>346</v>
      </c>
      <c r="AR260" t="s" s="1">
        <v>1441</v>
      </c>
      <c r="AS260" t="s" s="1">
        <v>233</v>
      </c>
      <c r="AT260" t="s" s="1">
        <v>2211</v>
      </c>
      <c r="AU260" t="s" s="1">
        <v>1076</v>
      </c>
      <c r="AV260" t="s" s="1">
        <v>2377</v>
      </c>
      <c r="AW260" t="s" s="1">
        <v>539</v>
      </c>
      <c r="AX260" t="s" s="1">
        <v>233</v>
      </c>
    </row>
    <row r="261" spans="1:50">
      <c r="A261" t="n" s="4">
        <v>257</v>
      </c>
      <c r="B261" t="s" s="1">
        <v>796</v>
      </c>
      <c r="C261" s="2">
        <f>HYPERLINK("https://my.zakupivli.pro/remote/dispatcher/state_purchase_lot_view/1852246")</f>
        <v/>
      </c>
      <c r="D261" t="s" s="1">
        <v>1678</v>
      </c>
      <c r="E261" t="s" s="1">
        <v>333</v>
      </c>
      <c r="F261" t="s" s="1">
        <v>2995</v>
      </c>
      <c r="G261" t="s" s="1">
        <v>1526</v>
      </c>
      <c r="H261" t="n" s="6">
        <v>45986.0</v>
      </c>
      <c r="I261" t="n" s="6">
        <v>45986.0</v>
      </c>
      <c r="J261" t="n" s="8">
        <v>0.4679861111111111</v>
      </c>
      <c r="K261" t="n" s="6">
        <v>45995.0</v>
      </c>
      <c r="L261" t="n" s="8">
        <v>0.3333333333333333</v>
      </c>
      <c r="M261" t="n" s="9">
        <v>45996.568634027775</v>
      </c>
      <c r="N261" t="s" s="1">
        <v>1531</v>
      </c>
      <c r="O261" t="s" s="1">
        <v>1843</v>
      </c>
      <c r="P261" t="s" s="1">
        <v>616</v>
      </c>
      <c r="Q261" t="n" s="10">
        <v>2250.0</v>
      </c>
      <c r="R261" t="n" s="10">
        <v>612.0</v>
      </c>
      <c r="S261" t="s" s="1">
        <v>3019</v>
      </c>
      <c r="T261" t="n" s="1">
        <v>45000.0</v>
      </c>
      <c r="U261" t="n" s="10">
        <v>450000.0</v>
      </c>
      <c r="V261" t="s" s="1">
        <v>2201</v>
      </c>
      <c r="W261" t="s" s="1">
        <v>2192</v>
      </c>
      <c r="X261" t="s" s="1">
        <v>2300</v>
      </c>
      <c r="Y261" t="n" s="6">
        <v>46023.0</v>
      </c>
      <c r="Z261" t="n" s="6">
        <v>46387.0</v>
      </c>
      <c r="AA261" t="s" s="1"/>
      <c r="AB261" t="s" s="1"/>
      <c r="AC261" t="s" s="1"/>
      <c r="AD261" t="s" s="1"/>
      <c r="AE261" t="s" s="1"/>
      <c r="AF261" t="s" s="1"/>
      <c r="AG261" t="s" s="1"/>
      <c r="AH261" t="s" s="1"/>
      <c r="AI261" t="s" s="1"/>
      <c r="AJ261" t="s" s="1"/>
      <c r="AK261" t="s" s="1"/>
      <c r="AL261" t="s" s="1"/>
      <c r="AM261" t="s" s="1"/>
      <c r="AN261" t="s" s="1"/>
      <c r="AO261" t="s" s="1">
        <v>1644</v>
      </c>
      <c r="AP261" t="s" s="1">
        <v>238</v>
      </c>
      <c r="AQ261" t="s" s="1">
        <v>697</v>
      </c>
      <c r="AR261" t="s" s="1">
        <v>2145</v>
      </c>
      <c r="AS261" t="s" s="1">
        <v>233</v>
      </c>
      <c r="AT261" t="s" s="1">
        <v>1890</v>
      </c>
      <c r="AU261" t="s" s="1">
        <v>745</v>
      </c>
      <c r="AV261" t="s" s="1">
        <v>2550</v>
      </c>
      <c r="AW261" t="s" s="1">
        <v>581</v>
      </c>
      <c r="AX261" t="s" s="1">
        <v>233</v>
      </c>
    </row>
    <row r="262" spans="1:50">
      <c r="A262" t="n" s="4">
        <v>258</v>
      </c>
      <c r="B262" t="s" s="1">
        <v>795</v>
      </c>
      <c r="C262" s="2">
        <f>HYPERLINK("https://my.zakupivli.pro/remote/dispatcher/state_purchase_lot_view/1852215")</f>
        <v/>
      </c>
      <c r="D262" t="s" s="1">
        <v>1667</v>
      </c>
      <c r="E262" t="s" s="1">
        <v>333</v>
      </c>
      <c r="F262" t="s" s="1">
        <v>2995</v>
      </c>
      <c r="G262" t="s" s="1">
        <v>1526</v>
      </c>
      <c r="H262" t="n" s="6">
        <v>45986.0</v>
      </c>
      <c r="I262" t="n" s="6">
        <v>45986.0</v>
      </c>
      <c r="J262" t="n" s="8">
        <v>0.46270833333333333</v>
      </c>
      <c r="K262" t="n" s="6">
        <v>45994.0</v>
      </c>
      <c r="L262" t="n" s="8">
        <v>0.0</v>
      </c>
      <c r="M262" t="n" s="9">
        <v>45994.52630921296</v>
      </c>
      <c r="N262" t="s" s="1">
        <v>1531</v>
      </c>
      <c r="O262" t="s" s="1">
        <v>1723</v>
      </c>
      <c r="P262" t="s" s="1">
        <v>271</v>
      </c>
      <c r="Q262" t="n" s="10">
        <v>13608.0</v>
      </c>
      <c r="R262" t="n" s="10">
        <v>2040.0</v>
      </c>
      <c r="S262" t="s" s="1">
        <v>3019</v>
      </c>
      <c r="T262" t="n" s="1">
        <v>151200.0</v>
      </c>
      <c r="U262" t="n" s="10">
        <v>1360800.0</v>
      </c>
      <c r="V262" t="s" s="1">
        <v>2201</v>
      </c>
      <c r="W262" t="s" s="1">
        <v>1495</v>
      </c>
      <c r="X262" t="s" s="1">
        <v>2632</v>
      </c>
      <c r="Y262" t="n" s="6">
        <v>46023.0</v>
      </c>
      <c r="Z262" t="n" s="6">
        <v>46387.0</v>
      </c>
      <c r="AA262" t="s" s="1">
        <v>2201</v>
      </c>
      <c r="AB262" t="s" s="1"/>
      <c r="AC262" t="s" s="1">
        <v>2827</v>
      </c>
      <c r="AD262" t="s" s="1">
        <v>2013</v>
      </c>
      <c r="AE262" t="s" s="1"/>
      <c r="AF262" t="s" s="1">
        <v>2999</v>
      </c>
      <c r="AG262" t="s" s="1"/>
      <c r="AH262" t="s" s="1"/>
      <c r="AI262" t="s" s="1">
        <v>1804</v>
      </c>
      <c r="AJ262" t="s" s="1">
        <v>742</v>
      </c>
      <c r="AK262" t="s" s="1"/>
      <c r="AL262" t="s" s="1">
        <v>2083</v>
      </c>
      <c r="AM262" t="s" s="1">
        <v>2008</v>
      </c>
      <c r="AN262" t="s" s="1">
        <v>11</v>
      </c>
      <c r="AO262" t="s" s="1">
        <v>1667</v>
      </c>
      <c r="AP262" t="s" s="1">
        <v>238</v>
      </c>
      <c r="AQ262" t="s" s="1">
        <v>1093</v>
      </c>
      <c r="AR262" t="s" s="1">
        <v>3028</v>
      </c>
      <c r="AS262" t="s" s="1">
        <v>233</v>
      </c>
      <c r="AT262" t="s" s="1">
        <v>1957</v>
      </c>
      <c r="AU262" t="s" s="1">
        <v>1342</v>
      </c>
      <c r="AV262" t="s" s="1">
        <v>2292</v>
      </c>
      <c r="AW262" t="s" s="1">
        <v>22</v>
      </c>
      <c r="AX262" t="s" s="1">
        <v>233</v>
      </c>
    </row>
    <row r="263" spans="1:50">
      <c r="A263" t="n" s="4">
        <v>259</v>
      </c>
      <c r="B263" t="s" s="1">
        <v>794</v>
      </c>
      <c r="C263" s="2">
        <f>HYPERLINK("https://my.zakupivli.pro/remote/dispatcher/state_purchase_view/63771908")</f>
        <v/>
      </c>
      <c r="D263" t="s" s="1">
        <v>1678</v>
      </c>
      <c r="E263" t="s" s="1">
        <v>333</v>
      </c>
      <c r="F263" t="s" s="1">
        <v>2995</v>
      </c>
      <c r="G263" t="s" s="1">
        <v>1725</v>
      </c>
      <c r="H263" t="n" s="6">
        <v>45986.0</v>
      </c>
      <c r="I263" t="n" s="6">
        <v>45986.0</v>
      </c>
      <c r="J263" t="n" s="8">
        <v>0.4563773148148148</v>
      </c>
      <c r="K263" t="n" s="6">
        <v>45989.0</v>
      </c>
      <c r="L263" t="n" s="8">
        <v>0.4166666666666667</v>
      </c>
      <c r="M263" t="s" s="1">
        <v>2994</v>
      </c>
      <c r="N263" t="s" s="1">
        <v>1531</v>
      </c>
      <c r="O263" t="s" s="1">
        <v>1607</v>
      </c>
      <c r="P263" t="s" s="1">
        <v>265</v>
      </c>
      <c r="Q263" t="s" s="1">
        <v>3088</v>
      </c>
      <c r="R263" t="n" s="10">
        <v>408.0</v>
      </c>
      <c r="S263" t="s" s="1">
        <v>3019</v>
      </c>
      <c r="T263" t="n" s="1">
        <v>9000.0</v>
      </c>
      <c r="U263" t="s" s="1">
        <v>2010</v>
      </c>
      <c r="V263" t="s" s="1">
        <v>2201</v>
      </c>
      <c r="W263" t="s" s="1">
        <v>1545</v>
      </c>
      <c r="X263" t="s" s="1">
        <v>2669</v>
      </c>
      <c r="Y263" t="s" s="1"/>
      <c r="Z263" t="n" s="6">
        <v>46022.0</v>
      </c>
      <c r="AA263" t="s" s="1">
        <v>2201</v>
      </c>
      <c r="AB263" t="s" s="1"/>
      <c r="AC263" t="s" s="1">
        <v>2927</v>
      </c>
      <c r="AD263" t="s" s="1">
        <v>2013</v>
      </c>
      <c r="AE263" t="s" s="1"/>
      <c r="AF263" t="s" s="1"/>
      <c r="AG263" t="s" s="1"/>
      <c r="AH263" t="s" s="1"/>
      <c r="AI263" t="s" s="1">
        <v>1400</v>
      </c>
      <c r="AJ263" t="s" s="1"/>
      <c r="AK263" t="s" s="1"/>
      <c r="AL263" t="s" s="1"/>
      <c r="AM263" t="s" s="1">
        <v>1438</v>
      </c>
      <c r="AN263" t="s" s="1">
        <v>342</v>
      </c>
      <c r="AO263" t="s" s="1">
        <v>1594</v>
      </c>
      <c r="AP263" t="s" s="1">
        <v>238</v>
      </c>
      <c r="AQ263" t="s" s="1"/>
      <c r="AR263" t="s" s="1">
        <v>1547</v>
      </c>
      <c r="AS263" t="s" s="1">
        <v>233</v>
      </c>
      <c r="AT263" t="s" s="1">
        <v>1444</v>
      </c>
      <c r="AU263" t="s" s="1">
        <v>1080</v>
      </c>
      <c r="AV263" t="s" s="1">
        <v>2315</v>
      </c>
      <c r="AW263" t="s" s="1">
        <v>39</v>
      </c>
      <c r="AX263" t="s" s="1">
        <v>233</v>
      </c>
    </row>
    <row r="264" spans="1:50">
      <c r="A264" t="n" s="4">
        <v>260</v>
      </c>
      <c r="B264" t="s" s="1">
        <v>793</v>
      </c>
      <c r="C264" s="2">
        <f>HYPERLINK("https://my.zakupivli.pro/remote/dispatcher/state_purchase_lot_view/1852176")</f>
        <v/>
      </c>
      <c r="D264" t="s" s="1">
        <v>1632</v>
      </c>
      <c r="E264" t="s" s="1">
        <v>333</v>
      </c>
      <c r="F264" t="s" s="1">
        <v>2995</v>
      </c>
      <c r="G264" t="s" s="1">
        <v>1526</v>
      </c>
      <c r="H264" t="n" s="6">
        <v>45986.0</v>
      </c>
      <c r="I264" t="n" s="6">
        <v>45986.0</v>
      </c>
      <c r="J264" t="n" s="8">
        <v>0.4541087962962963</v>
      </c>
      <c r="K264" t="n" s="6">
        <v>45994.0</v>
      </c>
      <c r="L264" t="n" s="8">
        <v>0.0</v>
      </c>
      <c r="M264" t="n" s="9">
        <v>45994.55536960648</v>
      </c>
      <c r="N264" t="s" s="1">
        <v>1531</v>
      </c>
      <c r="O264" t="s" s="1">
        <v>1481</v>
      </c>
      <c r="P264" t="s" s="1">
        <v>278</v>
      </c>
      <c r="Q264" t="n" s="10">
        <v>1786.75</v>
      </c>
      <c r="R264" t="n" s="10">
        <v>612.0</v>
      </c>
      <c r="S264" t="s" s="1">
        <v>3018</v>
      </c>
      <c r="T264" t="n" s="1">
        <v>35000.0</v>
      </c>
      <c r="U264" t="n" s="10">
        <v>357350.0</v>
      </c>
      <c r="V264" t="s" s="1">
        <v>2201</v>
      </c>
      <c r="W264" t="s" s="1">
        <v>2971</v>
      </c>
      <c r="X264" t="s" s="1">
        <v>2334</v>
      </c>
      <c r="Y264" t="n" s="6">
        <v>46023.0</v>
      </c>
      <c r="Z264" t="n" s="6">
        <v>46387.0</v>
      </c>
      <c r="AA264" t="s" s="1">
        <v>2201</v>
      </c>
      <c r="AB264" t="s" s="1">
        <v>1051</v>
      </c>
      <c r="AC264" t="s" s="1">
        <v>2921</v>
      </c>
      <c r="AD264" t="s" s="1">
        <v>2201</v>
      </c>
      <c r="AE264" t="s" s="1"/>
      <c r="AF264" t="s" s="1"/>
      <c r="AG264" t="s" s="1"/>
      <c r="AH264" t="s" s="1"/>
      <c r="AI264" t="s" s="1">
        <v>1980</v>
      </c>
      <c r="AJ264" t="s" s="1"/>
      <c r="AK264" t="s" s="1"/>
      <c r="AL264" t="s" s="1">
        <v>1418</v>
      </c>
      <c r="AM264" t="s" s="1">
        <v>2008</v>
      </c>
      <c r="AN264" t="s" s="1">
        <v>2875</v>
      </c>
      <c r="AO264" t="s" s="1">
        <v>1632</v>
      </c>
      <c r="AP264" t="s" s="1">
        <v>238</v>
      </c>
      <c r="AQ264" t="s" s="1">
        <v>1139</v>
      </c>
      <c r="AR264" t="s" s="1">
        <v>3026</v>
      </c>
      <c r="AS264" t="s" s="1">
        <v>233</v>
      </c>
      <c r="AT264" t="s" s="1">
        <v>1423</v>
      </c>
      <c r="AU264" t="s" s="1">
        <v>1176</v>
      </c>
      <c r="AV264" t="s" s="1">
        <v>2596</v>
      </c>
      <c r="AW264" t="s" s="1">
        <v>209</v>
      </c>
      <c r="AX264" t="s" s="1">
        <v>233</v>
      </c>
    </row>
    <row r="265" spans="1:50">
      <c r="A265" t="n" s="4">
        <v>261</v>
      </c>
      <c r="B265" t="s" s="1">
        <v>792</v>
      </c>
      <c r="C265" s="2">
        <f>HYPERLINK("https://my.zakupivli.pro/remote/dispatcher/state_purchase_lot_view/1852206")</f>
        <v/>
      </c>
      <c r="D265" t="s" s="1">
        <v>1637</v>
      </c>
      <c r="E265" t="s" s="1">
        <v>333</v>
      </c>
      <c r="F265" t="s" s="1">
        <v>2995</v>
      </c>
      <c r="G265" t="s" s="1">
        <v>1526</v>
      </c>
      <c r="H265" t="n" s="6">
        <v>45986.0</v>
      </c>
      <c r="I265" t="n" s="6">
        <v>45986.0</v>
      </c>
      <c r="J265" t="n" s="8">
        <v>0.45792824074074073</v>
      </c>
      <c r="K265" t="n" s="6">
        <v>45994.0</v>
      </c>
      <c r="L265" t="n" s="8">
        <v>0.3333333333333333</v>
      </c>
      <c r="M265" t="n" s="9">
        <v>45995.490568043984</v>
      </c>
      <c r="N265" t="s" s="1">
        <v>1531</v>
      </c>
      <c r="O265" t="s" s="1">
        <v>1735</v>
      </c>
      <c r="P265" t="s" s="1">
        <v>306</v>
      </c>
      <c r="Q265" t="n" s="10">
        <v>7620.0</v>
      </c>
      <c r="R265" t="n" s="10">
        <v>612.0</v>
      </c>
      <c r="S265" t="s" s="1">
        <v>3019</v>
      </c>
      <c r="T265" t="n" s="1">
        <v>82826.0</v>
      </c>
      <c r="U265" t="n" s="10">
        <v>762000.0</v>
      </c>
      <c r="V265" t="s" s="1">
        <v>2201</v>
      </c>
      <c r="W265" t="s" s="1">
        <v>2209</v>
      </c>
      <c r="X265" t="s" s="1">
        <v>2300</v>
      </c>
      <c r="Y265" t="n" s="6">
        <v>46023.0</v>
      </c>
      <c r="Z265" t="n" s="6">
        <v>46387.0</v>
      </c>
      <c r="AA265" t="s" s="1"/>
      <c r="AB265" t="s" s="1"/>
      <c r="AC265" t="s" s="1"/>
      <c r="AD265" t="s" s="1"/>
      <c r="AE265" t="s" s="1"/>
      <c r="AF265" t="s" s="1"/>
      <c r="AG265" t="s" s="1"/>
      <c r="AH265" t="s" s="1"/>
      <c r="AI265" t="s" s="1"/>
      <c r="AJ265" t="s" s="1"/>
      <c r="AK265" t="s" s="1"/>
      <c r="AL265" t="s" s="1"/>
      <c r="AM265" t="s" s="1"/>
      <c r="AN265" t="s" s="1"/>
      <c r="AO265" t="s" s="1">
        <v>1597</v>
      </c>
      <c r="AP265" t="s" s="1">
        <v>238</v>
      </c>
      <c r="AQ265" t="s" s="1">
        <v>375</v>
      </c>
      <c r="AR265" t="s" s="1">
        <v>2210</v>
      </c>
      <c r="AS265" t="s" s="1">
        <v>233</v>
      </c>
      <c r="AT265" t="s" s="1">
        <v>1907</v>
      </c>
      <c r="AU265" t="s" s="1">
        <v>1276</v>
      </c>
      <c r="AV265" t="s" s="1">
        <v>2558</v>
      </c>
      <c r="AW265" t="s" s="1">
        <v>525</v>
      </c>
      <c r="AX265" t="s" s="1">
        <v>233</v>
      </c>
    </row>
    <row r="266" spans="1:50">
      <c r="A266" t="n" s="4">
        <v>262</v>
      </c>
      <c r="B266" t="s" s="1">
        <v>791</v>
      </c>
      <c r="C266" s="2">
        <f>HYPERLINK("https://my.zakupivli.pro/remote/dispatcher/state_purchase_lot_view/1852198")</f>
        <v/>
      </c>
      <c r="D266" t="s" s="1">
        <v>1704</v>
      </c>
      <c r="E266" t="s" s="1">
        <v>333</v>
      </c>
      <c r="F266" t="s" s="1">
        <v>2995</v>
      </c>
      <c r="G266" t="s" s="1">
        <v>1526</v>
      </c>
      <c r="H266" t="n" s="6">
        <v>45986.0</v>
      </c>
      <c r="I266" t="n" s="6">
        <v>45986.0</v>
      </c>
      <c r="J266" t="n" s="8">
        <v>0.4574652777777778</v>
      </c>
      <c r="K266" t="n" s="6">
        <v>45994.0</v>
      </c>
      <c r="L266" t="n" s="8">
        <v>0.4570023148148148</v>
      </c>
      <c r="M266" t="n" s="9">
        <v>45995.63667277778</v>
      </c>
      <c r="N266" t="s" s="1">
        <v>1531</v>
      </c>
      <c r="O266" t="s" s="1">
        <v>1835</v>
      </c>
      <c r="P266" t="s" s="1">
        <v>520</v>
      </c>
      <c r="Q266" t="n" s="10">
        <v>24750.0</v>
      </c>
      <c r="R266" t="n" s="10">
        <v>4080.0</v>
      </c>
      <c r="S266" t="s" s="1">
        <v>3019</v>
      </c>
      <c r="T266" t="n" s="1">
        <v>450000.0</v>
      </c>
      <c r="U266" t="n" s="10">
        <v>4950000.0</v>
      </c>
      <c r="V266" t="s" s="1">
        <v>2201</v>
      </c>
      <c r="W266" t="s" s="1">
        <v>1624</v>
      </c>
      <c r="X266" t="s" s="1">
        <v>2782</v>
      </c>
      <c r="Y266" t="n" s="6">
        <v>46023.0</v>
      </c>
      <c r="Z266" t="n" s="6">
        <v>46387.0</v>
      </c>
      <c r="AA266" t="s" s="1"/>
      <c r="AB266" t="s" s="1"/>
      <c r="AC266" t="s" s="1"/>
      <c r="AD266" t="s" s="1"/>
      <c r="AE266" t="s" s="1"/>
      <c r="AF266" t="s" s="1"/>
      <c r="AG266" t="s" s="1"/>
      <c r="AH266" t="s" s="1"/>
      <c r="AI266" t="s" s="1"/>
      <c r="AJ266" t="s" s="1"/>
      <c r="AK266" t="s" s="1"/>
      <c r="AL266" t="s" s="1"/>
      <c r="AM266" t="s" s="1"/>
      <c r="AN266" t="s" s="1"/>
      <c r="AO266" t="s" s="1">
        <v>1704</v>
      </c>
      <c r="AP266" t="s" s="1">
        <v>238</v>
      </c>
      <c r="AQ266" t="s" s="1">
        <v>1114</v>
      </c>
      <c r="AR266" t="s" s="1">
        <v>1621</v>
      </c>
      <c r="AS266" t="s" s="1">
        <v>233</v>
      </c>
      <c r="AT266" t="s" s="1">
        <v>2967</v>
      </c>
      <c r="AU266" t="s" s="1">
        <v>1231</v>
      </c>
      <c r="AV266" t="s" s="1">
        <v>2342</v>
      </c>
      <c r="AW266" t="s" s="1">
        <v>100</v>
      </c>
      <c r="AX266" t="s" s="1">
        <v>233</v>
      </c>
    </row>
    <row r="267" spans="1:50">
      <c r="A267" t="n" s="4">
        <v>263</v>
      </c>
      <c r="B267" t="s" s="1">
        <v>790</v>
      </c>
      <c r="C267" s="2">
        <f>HYPERLINK("https://my.zakupivli.pro/remote/dispatcher/state_purchase_view/63775391")</f>
        <v/>
      </c>
      <c r="D267" t="s" s="1">
        <v>1632</v>
      </c>
      <c r="E267" t="s" s="1">
        <v>333</v>
      </c>
      <c r="F267" t="s" s="1">
        <v>2995</v>
      </c>
      <c r="G267" t="s" s="1">
        <v>1725</v>
      </c>
      <c r="H267" t="n" s="6">
        <v>45986.0</v>
      </c>
      <c r="I267" t="n" s="6">
        <v>45986.0</v>
      </c>
      <c r="J267" t="n" s="8">
        <v>0.4803125</v>
      </c>
      <c r="K267" t="n" s="6">
        <v>45991.0</v>
      </c>
      <c r="L267" t="n" s="8">
        <v>0.75</v>
      </c>
      <c r="M267" t="s" s="1">
        <v>2994</v>
      </c>
      <c r="N267" t="s" s="1">
        <v>1531</v>
      </c>
      <c r="O267" t="s" s="1">
        <v>2189</v>
      </c>
      <c r="P267" t="s" s="1">
        <v>433</v>
      </c>
      <c r="Q267" t="s" s="1">
        <v>3088</v>
      </c>
      <c r="R267" t="n" s="10">
        <v>408.0</v>
      </c>
      <c r="S267" t="s" s="1">
        <v>3019</v>
      </c>
      <c r="T267" t="n" s="1">
        <v>9760.0</v>
      </c>
      <c r="U267" t="s" s="1">
        <v>2010</v>
      </c>
      <c r="V267" t="s" s="1">
        <v>2201</v>
      </c>
      <c r="W267" t="s" s="1">
        <v>2804</v>
      </c>
      <c r="X267" t="s" s="1">
        <v>2735</v>
      </c>
      <c r="Y267" t="s" s="1"/>
      <c r="Z267" t="n" s="6">
        <v>46022.0</v>
      </c>
      <c r="AA267" t="s" s="1">
        <v>2201</v>
      </c>
      <c r="AB267" t="s" s="1"/>
      <c r="AC267" t="s" s="1">
        <v>2898</v>
      </c>
      <c r="AD267" t="s" s="1">
        <v>2201</v>
      </c>
      <c r="AE267" t="s" s="1"/>
      <c r="AF267" t="s" s="1"/>
      <c r="AG267" t="s" s="1"/>
      <c r="AH267" t="s" s="1"/>
      <c r="AI267" t="s" s="1">
        <v>2081</v>
      </c>
      <c r="AJ267" t="s" s="1"/>
      <c r="AK267" t="s" s="1"/>
      <c r="AL267" t="s" s="1"/>
      <c r="AM267" t="s" s="1">
        <v>2008</v>
      </c>
      <c r="AN267" t="s" s="1"/>
      <c r="AO267" t="s" s="1">
        <v>1658</v>
      </c>
      <c r="AP267" t="s" s="1">
        <v>238</v>
      </c>
      <c r="AQ267" t="s" s="1"/>
      <c r="AR267" t="s" s="1">
        <v>3123</v>
      </c>
      <c r="AS267" t="s" s="1">
        <v>233</v>
      </c>
      <c r="AT267" t="s" s="1">
        <v>1933</v>
      </c>
      <c r="AU267" t="s" s="1">
        <v>1210</v>
      </c>
      <c r="AV267" t="s" s="1">
        <v>2573</v>
      </c>
      <c r="AW267" t="s" s="1">
        <v>177</v>
      </c>
      <c r="AX267" t="s" s="1">
        <v>233</v>
      </c>
    </row>
    <row r="268" spans="1:50">
      <c r="A268" t="n" s="4">
        <v>264</v>
      </c>
      <c r="B268" t="s" s="1">
        <v>789</v>
      </c>
      <c r="C268" s="2">
        <f>HYPERLINK("https://my.zakupivli.pro/remote/dispatcher/state_purchase_view/63772333")</f>
        <v/>
      </c>
      <c r="D268" t="s" s="1">
        <v>1678</v>
      </c>
      <c r="E268" t="s" s="1">
        <v>333</v>
      </c>
      <c r="F268" t="s" s="1">
        <v>2995</v>
      </c>
      <c r="G268" t="s" s="1">
        <v>1725</v>
      </c>
      <c r="H268" t="n" s="6">
        <v>45986.0</v>
      </c>
      <c r="I268" t="n" s="6">
        <v>45986.0</v>
      </c>
      <c r="J268" t="n" s="8">
        <v>0.4590162037037037</v>
      </c>
      <c r="K268" t="n" s="6">
        <v>45989.0</v>
      </c>
      <c r="L268" t="n" s="8">
        <v>0.4166666666666667</v>
      </c>
      <c r="M268" t="s" s="1">
        <v>2994</v>
      </c>
      <c r="N268" t="s" s="1">
        <v>1531</v>
      </c>
      <c r="O268" t="s" s="1">
        <v>2066</v>
      </c>
      <c r="P268" t="s" s="1">
        <v>356</v>
      </c>
      <c r="Q268" t="s" s="1">
        <v>3088</v>
      </c>
      <c r="R268" t="n" s="10">
        <v>408.0</v>
      </c>
      <c r="S268" t="s" s="1">
        <v>3019</v>
      </c>
      <c r="T268" t="n" s="1">
        <v>11000.0</v>
      </c>
      <c r="U268" t="s" s="1">
        <v>2010</v>
      </c>
      <c r="V268" t="s" s="1">
        <v>2201</v>
      </c>
      <c r="W268" t="s" s="1">
        <v>2141</v>
      </c>
      <c r="X268" t="s" s="1">
        <v>2697</v>
      </c>
      <c r="Y268" t="s" s="1"/>
      <c r="Z268" t="n" s="6">
        <v>46022.0</v>
      </c>
      <c r="AA268" t="s" s="1">
        <v>2201</v>
      </c>
      <c r="AB268" t="s" s="1"/>
      <c r="AC268" t="s" s="1">
        <v>2939</v>
      </c>
      <c r="AD268" t="s" s="1">
        <v>2201</v>
      </c>
      <c r="AE268" t="s" s="1"/>
      <c r="AF268" t="s" s="1"/>
      <c r="AG268" t="s" s="1"/>
      <c r="AH268" t="s" s="1"/>
      <c r="AI268" t="s" s="1">
        <v>1980</v>
      </c>
      <c r="AJ268" t="s" s="1"/>
      <c r="AK268" t="s" s="1"/>
      <c r="AL268" t="s" s="1">
        <v>2090</v>
      </c>
      <c r="AM268" t="s" s="1">
        <v>1438</v>
      </c>
      <c r="AN268" t="s" s="1">
        <v>1103</v>
      </c>
      <c r="AO268" t="s" s="1">
        <v>1632</v>
      </c>
      <c r="AP268" t="s" s="1">
        <v>238</v>
      </c>
      <c r="AQ268" t="s" s="1"/>
      <c r="AR268" t="s" s="1">
        <v>3133</v>
      </c>
      <c r="AS268" t="s" s="1">
        <v>233</v>
      </c>
      <c r="AT268" t="s" s="1">
        <v>2146</v>
      </c>
      <c r="AU268" t="s" s="1">
        <v>1161</v>
      </c>
      <c r="AV268" t="s" s="1">
        <v>2535</v>
      </c>
      <c r="AW268" t="s" s="1">
        <v>570</v>
      </c>
      <c r="AX268" t="s" s="1">
        <v>233</v>
      </c>
    </row>
    <row r="269" spans="1:50">
      <c r="A269" t="n" s="4">
        <v>265</v>
      </c>
      <c r="B269" t="s" s="1">
        <v>788</v>
      </c>
      <c r="C269" s="2">
        <f>HYPERLINK("https://my.zakupivli.pro/remote/dispatcher/state_purchase_view/63771211")</f>
        <v/>
      </c>
      <c r="D269" t="s" s="1">
        <v>1678</v>
      </c>
      <c r="E269" t="s" s="1">
        <v>333</v>
      </c>
      <c r="F269" t="s" s="1">
        <v>2995</v>
      </c>
      <c r="G269" t="s" s="1">
        <v>1725</v>
      </c>
      <c r="H269" t="n" s="6">
        <v>45986.0</v>
      </c>
      <c r="I269" t="n" s="6">
        <v>45986.0</v>
      </c>
      <c r="J269" t="n" s="8">
        <v>0.4531597222222222</v>
      </c>
      <c r="K269" t="n" s="6">
        <v>45989.0</v>
      </c>
      <c r="L269" t="n" s="8">
        <v>0.5</v>
      </c>
      <c r="M269" t="s" s="1">
        <v>2994</v>
      </c>
      <c r="N269" t="s" s="1">
        <v>1531</v>
      </c>
      <c r="O269" t="s" s="1">
        <v>1847</v>
      </c>
      <c r="P269" t="s" s="1">
        <v>320</v>
      </c>
      <c r="Q269" t="s" s="1">
        <v>3088</v>
      </c>
      <c r="R269" t="n" s="10">
        <v>612.0</v>
      </c>
      <c r="S269" t="s" s="1">
        <v>3019</v>
      </c>
      <c r="T269" t="n" s="1">
        <v>20000.0</v>
      </c>
      <c r="U269" t="s" s="1">
        <v>2010</v>
      </c>
      <c r="V269" t="s" s="1">
        <v>2201</v>
      </c>
      <c r="W269" t="s" s="1">
        <v>1961</v>
      </c>
      <c r="X269" t="s" s="1">
        <v>2774</v>
      </c>
      <c r="Y269" t="s" s="1"/>
      <c r="Z269" t="n" s="6">
        <v>46022.0</v>
      </c>
      <c r="AA269" t="s" s="1">
        <v>2201</v>
      </c>
      <c r="AB269" t="s" s="1">
        <v>2194</v>
      </c>
      <c r="AC269" t="s" s="1">
        <v>2855</v>
      </c>
      <c r="AD269" t="s" s="1">
        <v>2201</v>
      </c>
      <c r="AE269" t="s" s="1"/>
      <c r="AF269" t="s" s="1"/>
      <c r="AG269" t="s" s="1"/>
      <c r="AH269" t="s" s="1"/>
      <c r="AI269" t="s" s="1">
        <v>1980</v>
      </c>
      <c r="AJ269" t="s" s="1"/>
      <c r="AK269" t="s" s="1"/>
      <c r="AL269" t="s" s="1">
        <v>1409</v>
      </c>
      <c r="AM269" t="s" s="1">
        <v>1438</v>
      </c>
      <c r="AN269" t="s" s="1">
        <v>1983</v>
      </c>
      <c r="AO269" t="s" s="1">
        <v>1678</v>
      </c>
      <c r="AP269" t="s" s="1">
        <v>238</v>
      </c>
      <c r="AQ269" t="s" s="1"/>
      <c r="AR269" t="s" s="1">
        <v>3040</v>
      </c>
      <c r="AS269" t="s" s="1">
        <v>233</v>
      </c>
      <c r="AT269" t="s" s="1">
        <v>1969</v>
      </c>
      <c r="AU269" t="s" s="1">
        <v>1087</v>
      </c>
      <c r="AV269" t="s" s="1">
        <v>2454</v>
      </c>
      <c r="AW269" t="s" s="1">
        <v>72</v>
      </c>
      <c r="AX269" t="s" s="1">
        <v>233</v>
      </c>
    </row>
    <row r="270" spans="1:50">
      <c r="A270" t="n" s="4">
        <v>266</v>
      </c>
      <c r="B270" t="s" s="1">
        <v>787</v>
      </c>
      <c r="C270" s="2">
        <f>HYPERLINK("https://my.zakupivli.pro/remote/dispatcher/state_purchase_view/63771099")</f>
        <v/>
      </c>
      <c r="D270" t="s" s="1">
        <v>1632</v>
      </c>
      <c r="E270" t="s" s="1">
        <v>333</v>
      </c>
      <c r="F270" t="s" s="1">
        <v>2995</v>
      </c>
      <c r="G270" t="s" s="1">
        <v>1725</v>
      </c>
      <c r="H270" t="n" s="6">
        <v>45986.0</v>
      </c>
      <c r="I270" t="n" s="6">
        <v>45986.0</v>
      </c>
      <c r="J270" t="n" s="8">
        <v>0.4496759259259259</v>
      </c>
      <c r="K270" t="n" s="6">
        <v>45989.0</v>
      </c>
      <c r="L270" t="n" s="8">
        <v>0.0</v>
      </c>
      <c r="M270" t="s" s="1">
        <v>2994</v>
      </c>
      <c r="N270" t="s" s="1">
        <v>1531</v>
      </c>
      <c r="O270" t="s" s="1">
        <v>1718</v>
      </c>
      <c r="P270" t="s" s="1">
        <v>508</v>
      </c>
      <c r="Q270" t="s" s="1">
        <v>3088</v>
      </c>
      <c r="R270" t="n" s="10">
        <v>142.8</v>
      </c>
      <c r="S270" t="s" s="1">
        <v>3019</v>
      </c>
      <c r="T270" t="n" s="1">
        <v>3000.0</v>
      </c>
      <c r="U270" t="s" s="1">
        <v>2010</v>
      </c>
      <c r="V270" t="s" s="1">
        <v>2201</v>
      </c>
      <c r="W270" t="s" s="1">
        <v>2021</v>
      </c>
      <c r="X270" t="s" s="1">
        <v>2276</v>
      </c>
      <c r="Y270" t="n" s="6">
        <v>45992.0</v>
      </c>
      <c r="Z270" t="n" s="6">
        <v>46022.0</v>
      </c>
      <c r="AA270" t="s" s="1">
        <v>2201</v>
      </c>
      <c r="AB270" t="s" s="1"/>
      <c r="AC270" t="s" s="1"/>
      <c r="AD270" t="s" s="1">
        <v>2201</v>
      </c>
      <c r="AE270" t="s" s="1"/>
      <c r="AF270" t="s" s="1"/>
      <c r="AG270" t="s" s="1"/>
      <c r="AH270" t="s" s="1"/>
      <c r="AI270" t="s" s="1">
        <v>2081</v>
      </c>
      <c r="AJ270" t="s" s="1"/>
      <c r="AK270" t="s" s="1"/>
      <c r="AL270" t="s" s="1">
        <v>1408</v>
      </c>
      <c r="AM270" t="s" s="1">
        <v>2008</v>
      </c>
      <c r="AN270" t="s" s="1"/>
      <c r="AO270" t="s" s="1">
        <v>1632</v>
      </c>
      <c r="AP270" t="s" s="1">
        <v>238</v>
      </c>
      <c r="AQ270" t="s" s="1"/>
      <c r="AR270" t="s" s="1">
        <v>3129</v>
      </c>
      <c r="AS270" t="s" s="1">
        <v>233</v>
      </c>
      <c r="AT270" t="s" s="1">
        <v>1603</v>
      </c>
      <c r="AU270" t="s" s="1">
        <v>1129</v>
      </c>
      <c r="AV270" t="s" s="1">
        <v>2480</v>
      </c>
      <c r="AW270" t="s" s="1">
        <v>545</v>
      </c>
      <c r="AX270" t="s" s="1">
        <v>233</v>
      </c>
    </row>
    <row r="271" spans="1:50">
      <c r="A271" t="n" s="4">
        <v>267</v>
      </c>
      <c r="B271" t="s" s="1">
        <v>786</v>
      </c>
      <c r="C271" s="2">
        <f>HYPERLINK("https://my.zakupivli.pro/remote/dispatcher/state_purchase_lot_view/1852167")</f>
        <v/>
      </c>
      <c r="D271" t="s" s="1">
        <v>1632</v>
      </c>
      <c r="E271" t="s" s="1">
        <v>333</v>
      </c>
      <c r="F271" t="s" s="1">
        <v>2995</v>
      </c>
      <c r="G271" t="s" s="1">
        <v>1526</v>
      </c>
      <c r="H271" t="n" s="6">
        <v>45986.0</v>
      </c>
      <c r="I271" t="n" s="6">
        <v>45986.0</v>
      </c>
      <c r="J271" t="n" s="8">
        <v>0.4515625</v>
      </c>
      <c r="K271" t="n" s="6">
        <v>45994.0</v>
      </c>
      <c r="L271" t="n" s="8">
        <v>0.0</v>
      </c>
      <c r="M271" t="n" s="9">
        <v>45994.507274270836</v>
      </c>
      <c r="N271" t="s" s="1">
        <v>1531</v>
      </c>
      <c r="O271" t="s" s="1">
        <v>1523</v>
      </c>
      <c r="P271" t="s" s="1">
        <v>633</v>
      </c>
      <c r="Q271" t="n" s="10">
        <v>18037.5</v>
      </c>
      <c r="R271" t="n" s="10">
        <v>2040.0</v>
      </c>
      <c r="S271" t="s" s="1">
        <v>3019</v>
      </c>
      <c r="T271" t="n" s="1">
        <v>390000.0</v>
      </c>
      <c r="U271" t="n" s="10">
        <v>3607500.0</v>
      </c>
      <c r="V271" t="s" s="1">
        <v>2201</v>
      </c>
      <c r="W271" t="s" s="1">
        <v>1899</v>
      </c>
      <c r="X271" t="s" s="1">
        <v>2333</v>
      </c>
      <c r="Y271" t="n" s="6">
        <v>46023.0</v>
      </c>
      <c r="Z271" t="n" s="6">
        <v>46387.0</v>
      </c>
      <c r="AA271" t="s" s="1"/>
      <c r="AB271" t="s" s="1"/>
      <c r="AC271" t="s" s="1"/>
      <c r="AD271" t="s" s="1"/>
      <c r="AE271" t="s" s="1"/>
      <c r="AF271" t="s" s="1"/>
      <c r="AG271" t="s" s="1"/>
      <c r="AH271" t="s" s="1"/>
      <c r="AI271" t="s" s="1"/>
      <c r="AJ271" t="s" s="1"/>
      <c r="AK271" t="s" s="1"/>
      <c r="AL271" t="s" s="1"/>
      <c r="AM271" t="s" s="1"/>
      <c r="AN271" t="s" s="1"/>
      <c r="AO271" t="s" s="1">
        <v>1632</v>
      </c>
      <c r="AP271" t="s" s="1">
        <v>238</v>
      </c>
      <c r="AQ271" t="s" s="1">
        <v>725</v>
      </c>
      <c r="AR271" t="s" s="1">
        <v>1889</v>
      </c>
      <c r="AS271" t="s" s="1">
        <v>233</v>
      </c>
      <c r="AT271" t="s" s="1">
        <v>1445</v>
      </c>
      <c r="AU271" t="s" s="1">
        <v>1255</v>
      </c>
      <c r="AV271" t="s" s="1">
        <v>2432</v>
      </c>
      <c r="AW271" t="s" s="1">
        <v>548</v>
      </c>
      <c r="AX271" t="s" s="1">
        <v>233</v>
      </c>
    </row>
    <row r="272" spans="1:50">
      <c r="A272" t="n" s="4">
        <v>268</v>
      </c>
      <c r="B272" t="s" s="1">
        <v>785</v>
      </c>
      <c r="C272" s="2">
        <f>HYPERLINK("https://my.zakupivli.pro/remote/dispatcher/state_purchase_view/63772145")</f>
        <v/>
      </c>
      <c r="D272" t="s" s="1">
        <v>1632</v>
      </c>
      <c r="E272" t="s" s="1">
        <v>333</v>
      </c>
      <c r="F272" t="s" s="1">
        <v>2995</v>
      </c>
      <c r="G272" t="s" s="1">
        <v>1725</v>
      </c>
      <c r="H272" t="n" s="6">
        <v>45986.0</v>
      </c>
      <c r="I272" t="n" s="6">
        <v>45986.0</v>
      </c>
      <c r="J272" t="n" s="8">
        <v>0.45699074074074075</v>
      </c>
      <c r="K272" t="n" s="6">
        <v>45989.0</v>
      </c>
      <c r="L272" t="n" s="8">
        <v>0.0</v>
      </c>
      <c r="M272" t="s" s="1">
        <v>2994</v>
      </c>
      <c r="N272" t="s" s="1">
        <v>1531</v>
      </c>
      <c r="O272" t="s" s="1">
        <v>1894</v>
      </c>
      <c r="P272" t="s" s="1">
        <v>458</v>
      </c>
      <c r="Q272" t="s" s="1">
        <v>3088</v>
      </c>
      <c r="R272" t="n" s="10">
        <v>408.0</v>
      </c>
      <c r="S272" t="s" s="1">
        <v>3019</v>
      </c>
      <c r="T272" t="n" s="1">
        <v>9900.0</v>
      </c>
      <c r="U272" t="s" s="1">
        <v>2010</v>
      </c>
      <c r="V272" t="s" s="1">
        <v>2201</v>
      </c>
      <c r="W272" t="s" s="1">
        <v>2021</v>
      </c>
      <c r="X272" t="s" s="1">
        <v>2675</v>
      </c>
      <c r="Y272" t="s" s="1"/>
      <c r="Z272" t="n" s="6">
        <v>46022.0</v>
      </c>
      <c r="AA272" t="s" s="1">
        <v>2201</v>
      </c>
      <c r="AB272" t="s" s="1"/>
      <c r="AC272" t="s" s="1"/>
      <c r="AD272" t="s" s="1">
        <v>2201</v>
      </c>
      <c r="AE272" t="s" s="1"/>
      <c r="AF272" t="s" s="1"/>
      <c r="AG272" t="s" s="1"/>
      <c r="AH272" t="s" s="1"/>
      <c r="AI272" t="s" s="1">
        <v>2081</v>
      </c>
      <c r="AJ272" t="s" s="1"/>
      <c r="AK272" t="s" s="1"/>
      <c r="AL272" t="s" s="1"/>
      <c r="AM272" t="s" s="1">
        <v>2008</v>
      </c>
      <c r="AN272" t="s" s="1"/>
      <c r="AO272" t="s" s="1">
        <v>1632</v>
      </c>
      <c r="AP272" t="s" s="1">
        <v>238</v>
      </c>
      <c r="AQ272" t="s" s="1"/>
      <c r="AR272" t="s" s="1">
        <v>3120</v>
      </c>
      <c r="AS272" t="s" s="1">
        <v>233</v>
      </c>
      <c r="AT272" t="s" s="1">
        <v>1829</v>
      </c>
      <c r="AU272" t="s" s="1">
        <v>1281</v>
      </c>
      <c r="AV272" t="s" s="1">
        <v>2485</v>
      </c>
      <c r="AW272" t="s" s="1">
        <v>128</v>
      </c>
      <c r="AX272" t="s" s="1">
        <v>233</v>
      </c>
    </row>
    <row r="273" spans="1:50">
      <c r="A273" t="n" s="4">
        <v>269</v>
      </c>
      <c r="B273" t="s" s="1">
        <v>784</v>
      </c>
      <c r="C273" s="2">
        <f>HYPERLINK("https://my.zakupivli.pro/remote/dispatcher/state_purchase_view/63770523")</f>
        <v/>
      </c>
      <c r="D273" t="s" s="1">
        <v>1632</v>
      </c>
      <c r="E273" t="s" s="1">
        <v>333</v>
      </c>
      <c r="F273" t="s" s="1">
        <v>2995</v>
      </c>
      <c r="G273" t="s" s="1">
        <v>1725</v>
      </c>
      <c r="H273" t="n" s="6">
        <v>45986.0</v>
      </c>
      <c r="I273" t="n" s="6">
        <v>45986.0</v>
      </c>
      <c r="J273" t="n" s="8">
        <v>0.44819444444444445</v>
      </c>
      <c r="K273" t="n" s="6">
        <v>45989.0</v>
      </c>
      <c r="L273" t="n" s="8">
        <v>0.2916666666666667</v>
      </c>
      <c r="M273" t="s" s="1">
        <v>2994</v>
      </c>
      <c r="N273" t="s" s="1">
        <v>1531</v>
      </c>
      <c r="O273" t="s" s="1">
        <v>1774</v>
      </c>
      <c r="P273" t="s" s="1">
        <v>643</v>
      </c>
      <c r="Q273" t="s" s="1">
        <v>3088</v>
      </c>
      <c r="R273" t="n" s="10">
        <v>612.0</v>
      </c>
      <c r="S273" t="s" s="1">
        <v>3019</v>
      </c>
      <c r="T273" t="n" s="1">
        <v>32500.0</v>
      </c>
      <c r="U273" t="s" s="1">
        <v>2010</v>
      </c>
      <c r="V273" t="s" s="1">
        <v>2201</v>
      </c>
      <c r="W273" t="s" s="1">
        <v>2099</v>
      </c>
      <c r="X273" t="s" s="1">
        <v>2497</v>
      </c>
      <c r="Y273" t="s" s="1"/>
      <c r="Z273" t="n" s="6">
        <v>46022.0</v>
      </c>
      <c r="AA273" t="s" s="1">
        <v>2013</v>
      </c>
      <c r="AB273" t="s" s="1">
        <v>690</v>
      </c>
      <c r="AC273" t="s" s="1">
        <v>694</v>
      </c>
      <c r="AD273" t="s" s="1">
        <v>2201</v>
      </c>
      <c r="AE273" t="s" s="1"/>
      <c r="AF273" t="s" s="1"/>
      <c r="AG273" t="s" s="1"/>
      <c r="AH273" t="s" s="1"/>
      <c r="AI273" t="s" s="1">
        <v>1980</v>
      </c>
      <c r="AJ273" t="s" s="1"/>
      <c r="AK273" t="s" s="1"/>
      <c r="AL273" t="s" s="1">
        <v>1410</v>
      </c>
      <c r="AM273" t="s" s="1">
        <v>2008</v>
      </c>
      <c r="AN273" t="s" s="1"/>
      <c r="AO273" t="s" s="1">
        <v>1632</v>
      </c>
      <c r="AP273" t="s" s="1">
        <v>238</v>
      </c>
      <c r="AQ273" t="s" s="1"/>
      <c r="AR273" t="s" s="1">
        <v>2165</v>
      </c>
      <c r="AS273" t="s" s="1">
        <v>233</v>
      </c>
      <c r="AT273" t="s" s="1">
        <v>1384</v>
      </c>
      <c r="AU273" t="s" s="1">
        <v>1178</v>
      </c>
      <c r="AV273" t="s" s="1">
        <v>2505</v>
      </c>
      <c r="AW273" t="s" s="1">
        <v>102</v>
      </c>
      <c r="AX273" t="s" s="1">
        <v>233</v>
      </c>
    </row>
    <row r="274" spans="1:50">
      <c r="A274" t="n" s="4">
        <v>270</v>
      </c>
      <c r="B274" t="s" s="1">
        <v>783</v>
      </c>
      <c r="C274" s="2">
        <f>HYPERLINK("https://my.zakupivli.pro/remote/dispatcher/state_purchase_lot_view/1852345")</f>
        <v/>
      </c>
      <c r="D274" t="s" s="1">
        <v>1632</v>
      </c>
      <c r="E274" t="s" s="1">
        <v>333</v>
      </c>
      <c r="F274" t="s" s="1">
        <v>2995</v>
      </c>
      <c r="G274" t="s" s="1">
        <v>1526</v>
      </c>
      <c r="H274" t="n" s="6">
        <v>45986.0</v>
      </c>
      <c r="I274" t="n" s="6">
        <v>45986.0</v>
      </c>
      <c r="J274" t="n" s="8">
        <v>0.49049768518518516</v>
      </c>
      <c r="K274" t="n" s="6">
        <v>45994.0</v>
      </c>
      <c r="L274" t="n" s="8">
        <v>0.0</v>
      </c>
      <c r="M274" t="n" s="9">
        <v>45994.48584206019</v>
      </c>
      <c r="N274" t="s" s="1">
        <v>1531</v>
      </c>
      <c r="O274" t="s" s="1">
        <v>2882</v>
      </c>
      <c r="P274" t="s" s="1">
        <v>478</v>
      </c>
      <c r="Q274" t="n" s="10">
        <v>2234.98</v>
      </c>
      <c r="R274" t="n" s="10">
        <v>612.0</v>
      </c>
      <c r="S274" t="s" s="1">
        <v>3018</v>
      </c>
      <c r="T274" t="n" s="1">
        <v>40477.0</v>
      </c>
      <c r="U274" t="n" s="10">
        <v>446995.77</v>
      </c>
      <c r="V274" t="s" s="1">
        <v>2201</v>
      </c>
      <c r="W274" t="s" s="1">
        <v>1624</v>
      </c>
      <c r="X274" t="s" s="1">
        <v>2532</v>
      </c>
      <c r="Y274" t="n" s="6">
        <v>46023.0</v>
      </c>
      <c r="Z274" t="n" s="6">
        <v>46387.0</v>
      </c>
      <c r="AA274" t="s" s="1"/>
      <c r="AB274" t="s" s="1"/>
      <c r="AC274" t="s" s="1"/>
      <c r="AD274" t="s" s="1"/>
      <c r="AE274" t="s" s="1"/>
      <c r="AF274" t="s" s="1"/>
      <c r="AG274" t="s" s="1"/>
      <c r="AH274" t="s" s="1"/>
      <c r="AI274" t="s" s="1"/>
      <c r="AJ274" t="s" s="1"/>
      <c r="AK274" t="s" s="1"/>
      <c r="AL274" t="s" s="1"/>
      <c r="AM274" t="s" s="1"/>
      <c r="AN274" t="s" s="1"/>
      <c r="AO274" t="s" s="1">
        <v>1632</v>
      </c>
      <c r="AP274" t="s" s="1">
        <v>238</v>
      </c>
      <c r="AQ274" t="s" s="1">
        <v>351</v>
      </c>
      <c r="AR274" t="s" s="1">
        <v>1621</v>
      </c>
      <c r="AS274" t="s" s="1">
        <v>233</v>
      </c>
      <c r="AT274" t="s" s="1">
        <v>1454</v>
      </c>
      <c r="AU274" t="s" s="1">
        <v>1270</v>
      </c>
      <c r="AV274" t="s" s="1">
        <v>2341</v>
      </c>
      <c r="AW274" t="s" s="1">
        <v>575</v>
      </c>
      <c r="AX274" t="s" s="1">
        <v>233</v>
      </c>
    </row>
    <row r="275" spans="1:50">
      <c r="A275" t="n" s="4">
        <v>271</v>
      </c>
      <c r="B275" t="s" s="1">
        <v>782</v>
      </c>
      <c r="C275" s="2">
        <f>HYPERLINK("https://my.zakupivli.pro/remote/dispatcher/state_purchase_lot_view/1852315")</f>
        <v/>
      </c>
      <c r="D275" t="s" s="1">
        <v>3001</v>
      </c>
      <c r="E275" t="s" s="1">
        <v>333</v>
      </c>
      <c r="F275" t="s" s="1">
        <v>2995</v>
      </c>
      <c r="G275" t="s" s="1">
        <v>1526</v>
      </c>
      <c r="H275" t="n" s="6">
        <v>45986.0</v>
      </c>
      <c r="I275" t="n" s="6">
        <v>45986.0</v>
      </c>
      <c r="J275" t="n" s="8">
        <v>0.46221064814814816</v>
      </c>
      <c r="K275" t="n" s="6">
        <v>45994.0</v>
      </c>
      <c r="L275" t="n" s="8">
        <v>0.0</v>
      </c>
      <c r="M275" t="n" s="9">
        <v>45994.481034247685</v>
      </c>
      <c r="N275" t="s" s="1">
        <v>510</v>
      </c>
      <c r="O275" t="s" s="1">
        <v>1753</v>
      </c>
      <c r="P275" t="s" s="1">
        <v>259</v>
      </c>
      <c r="Q275" t="n" s="10">
        <v>6630.0</v>
      </c>
      <c r="R275" t="n" s="10">
        <v>2040.0</v>
      </c>
      <c r="S275" t="s" s="1">
        <v>3019</v>
      </c>
      <c r="T275" t="n" s="1">
        <v>130000.0</v>
      </c>
      <c r="U275" t="n" s="10">
        <v>1300000.0</v>
      </c>
      <c r="V275" t="s" s="1">
        <v>2201</v>
      </c>
      <c r="W275" t="s" s="1">
        <v>2209</v>
      </c>
      <c r="X275" t="s" s="1">
        <v>2764</v>
      </c>
      <c r="Y275" t="s" s="1"/>
      <c r="Z275" t="n" s="6">
        <v>46387.0</v>
      </c>
      <c r="AA275" t="s" s="1">
        <v>2201</v>
      </c>
      <c r="AB275" t="s" s="1">
        <v>1049</v>
      </c>
      <c r="AC275" t="s" s="1">
        <v>2920</v>
      </c>
      <c r="AD275" t="s" s="1">
        <v>2201</v>
      </c>
      <c r="AE275" t="s" s="1"/>
      <c r="AF275" t="s" s="1"/>
      <c r="AG275" t="s" s="1"/>
      <c r="AH275" t="s" s="1"/>
      <c r="AI275" t="s" s="1">
        <v>1980</v>
      </c>
      <c r="AJ275" t="s" s="1"/>
      <c r="AK275" t="s" s="1"/>
      <c r="AL275" t="s" s="1"/>
      <c r="AM275" t="s" s="1">
        <v>2008</v>
      </c>
      <c r="AN275" t="s" s="1"/>
      <c r="AO275" t="s" s="1">
        <v>3001</v>
      </c>
      <c r="AP275" t="s" s="1">
        <v>238</v>
      </c>
      <c r="AQ275" t="s" s="1">
        <v>311</v>
      </c>
      <c r="AR275" t="s" s="1">
        <v>2126</v>
      </c>
      <c r="AS275" t="s" s="1">
        <v>233</v>
      </c>
      <c r="AT275" t="s" s="1">
        <v>1618</v>
      </c>
      <c r="AU275" t="s" s="1">
        <v>1262</v>
      </c>
      <c r="AV275" t="s" s="1">
        <v>2557</v>
      </c>
      <c r="AW275" t="s" s="1">
        <v>524</v>
      </c>
      <c r="AX275" t="s" s="1">
        <v>233</v>
      </c>
    </row>
    <row r="276" spans="1:50">
      <c r="A276" t="n" s="4">
        <v>272</v>
      </c>
      <c r="B276" t="s" s="1">
        <v>781</v>
      </c>
      <c r="C276" s="2">
        <f>HYPERLINK("https://my.zakupivli.pro/remote/dispatcher/state_purchase_lot_view/1852146")</f>
        <v/>
      </c>
      <c r="D276" t="s" s="1">
        <v>1371</v>
      </c>
      <c r="E276" t="s" s="1">
        <v>333</v>
      </c>
      <c r="F276" t="s" s="1">
        <v>2995</v>
      </c>
      <c r="G276" t="s" s="1">
        <v>1526</v>
      </c>
      <c r="H276" t="n" s="6">
        <v>45986.0</v>
      </c>
      <c r="I276" t="n" s="6">
        <v>45986.0</v>
      </c>
      <c r="J276" t="n" s="8">
        <v>0.4423842592592593</v>
      </c>
      <c r="K276" t="n" s="6">
        <v>45994.0</v>
      </c>
      <c r="L276" t="n" s="8">
        <v>0.0</v>
      </c>
      <c r="M276" t="n" s="9">
        <v>45994.53616280093</v>
      </c>
      <c r="N276" t="s" s="1">
        <v>1531</v>
      </c>
      <c r="O276" t="s" s="1">
        <v>2196</v>
      </c>
      <c r="P276" t="s" s="1">
        <v>595</v>
      </c>
      <c r="Q276" t="n" s="10">
        <v>9250.0</v>
      </c>
      <c r="R276" t="n" s="10">
        <v>2040.0</v>
      </c>
      <c r="S276" t="s" s="1">
        <v>3019</v>
      </c>
      <c r="T276" t="n" s="1">
        <v>200000.0</v>
      </c>
      <c r="U276" t="n" s="10">
        <v>1850000.0</v>
      </c>
      <c r="V276" t="s" s="1">
        <v>2201</v>
      </c>
      <c r="W276" t="s" s="1">
        <v>1721</v>
      </c>
      <c r="X276" t="s" s="1">
        <v>2609</v>
      </c>
      <c r="Y276" t="s" s="1"/>
      <c r="Z276" t="n" s="6">
        <v>46387.0</v>
      </c>
      <c r="AA276" t="s" s="1">
        <v>2201</v>
      </c>
      <c r="AB276" t="s" s="1">
        <v>2224</v>
      </c>
      <c r="AC276" t="s" s="1">
        <v>2794</v>
      </c>
      <c r="AD276" t="s" s="1">
        <v>2201</v>
      </c>
      <c r="AE276" t="s" s="1"/>
      <c r="AF276" t="s" s="1"/>
      <c r="AG276" t="s" s="1"/>
      <c r="AH276" t="s" s="1"/>
      <c r="AI276" t="s" s="1">
        <v>1980</v>
      </c>
      <c r="AJ276" t="s" s="1"/>
      <c r="AK276" t="s" s="1"/>
      <c r="AL276" t="s" s="1"/>
      <c r="AM276" t="s" s="1">
        <v>2008</v>
      </c>
      <c r="AN276" t="s" s="1"/>
      <c r="AO276" t="s" s="1">
        <v>1371</v>
      </c>
      <c r="AP276" t="s" s="1">
        <v>238</v>
      </c>
      <c r="AQ276" t="s" s="1">
        <v>376</v>
      </c>
      <c r="AR276" t="s" s="1">
        <v>3099</v>
      </c>
      <c r="AS276" t="s" s="1">
        <v>233</v>
      </c>
      <c r="AT276" t="s" s="1">
        <v>1397</v>
      </c>
      <c r="AU276" t="s" s="1">
        <v>1307</v>
      </c>
      <c r="AV276" t="s" s="1">
        <v>2386</v>
      </c>
      <c r="AW276" t="s" s="1">
        <v>217</v>
      </c>
      <c r="AX276" t="s" s="1">
        <v>233</v>
      </c>
    </row>
    <row r="277" spans="1:50">
      <c r="A277" t="n" s="4">
        <v>273</v>
      </c>
      <c r="B277" t="s" s="1">
        <v>780</v>
      </c>
      <c r="C277" s="2">
        <f>HYPERLINK("https://my.zakupivli.pro/remote/dispatcher/state_purchase_view/63770677")</f>
        <v/>
      </c>
      <c r="D277" t="s" s="1">
        <v>1678</v>
      </c>
      <c r="E277" t="s" s="1">
        <v>333</v>
      </c>
      <c r="F277" t="s" s="1">
        <v>2995</v>
      </c>
      <c r="G277" t="s" s="1">
        <v>1725</v>
      </c>
      <c r="H277" t="n" s="6">
        <v>45986.0</v>
      </c>
      <c r="I277" t="n" s="6">
        <v>45986.0</v>
      </c>
      <c r="J277" t="n" s="8">
        <v>0.44752314814814814</v>
      </c>
      <c r="K277" t="n" s="6">
        <v>45989.0</v>
      </c>
      <c r="L277" t="n" s="8">
        <v>0.0</v>
      </c>
      <c r="M277" t="s" s="1">
        <v>2994</v>
      </c>
      <c r="N277" t="s" s="1">
        <v>1531</v>
      </c>
      <c r="O277" t="s" s="1">
        <v>1769</v>
      </c>
      <c r="P277" t="s" s="1">
        <v>254</v>
      </c>
      <c r="Q277" t="s" s="1">
        <v>3088</v>
      </c>
      <c r="R277" t="n" s="10">
        <v>612.0</v>
      </c>
      <c r="S277" t="s" s="1">
        <v>3019</v>
      </c>
      <c r="T277" t="n" s="1">
        <v>30000.0</v>
      </c>
      <c r="U277" t="s" s="1">
        <v>2010</v>
      </c>
      <c r="V277" t="s" s="1">
        <v>2201</v>
      </c>
      <c r="W277" t="s" s="1">
        <v>2021</v>
      </c>
      <c r="X277" t="s" s="1">
        <v>2730</v>
      </c>
      <c r="Y277" t="n" s="6">
        <v>45992.0</v>
      </c>
      <c r="Z277" t="n" s="6">
        <v>46022.0</v>
      </c>
      <c r="AA277" t="s" s="1">
        <v>2201</v>
      </c>
      <c r="AB277" t="s" s="1"/>
      <c r="AC277" t="s" s="1"/>
      <c r="AD277" t="s" s="1">
        <v>2201</v>
      </c>
      <c r="AE277" t="s" s="1"/>
      <c r="AF277" t="s" s="1"/>
      <c r="AG277" t="s" s="1"/>
      <c r="AH277" t="s" s="1"/>
      <c r="AI277" t="s" s="1">
        <v>2081</v>
      </c>
      <c r="AJ277" t="s" s="1"/>
      <c r="AK277" t="s" s="1"/>
      <c r="AL277" t="s" s="1"/>
      <c r="AM277" t="s" s="1">
        <v>1438</v>
      </c>
      <c r="AN277" t="s" s="1"/>
      <c r="AO277" t="s" s="1">
        <v>1678</v>
      </c>
      <c r="AP277" t="s" s="1">
        <v>238</v>
      </c>
      <c r="AQ277" t="s" s="1"/>
      <c r="AR277" t="s" s="1">
        <v>2150</v>
      </c>
      <c r="AS277" t="s" s="1">
        <v>233</v>
      </c>
      <c r="AT277" t="s" s="1">
        <v>1708</v>
      </c>
      <c r="AU277" t="s" s="1">
        <v>1278</v>
      </c>
      <c r="AV277" t="s" s="1">
        <v>2484</v>
      </c>
      <c r="AW277" t="s" s="1">
        <v>60</v>
      </c>
      <c r="AX277" t="s" s="1">
        <v>233</v>
      </c>
    </row>
    <row r="278" spans="1:50">
      <c r="A278" t="n" s="4">
        <v>274</v>
      </c>
      <c r="B278" t="s" s="1">
        <v>779</v>
      </c>
      <c r="C278" s="2">
        <f>HYPERLINK("https://my.zakupivli.pro/remote/dispatcher/state_purchase_view/63770363")</f>
        <v/>
      </c>
      <c r="D278" t="s" s="1">
        <v>1678</v>
      </c>
      <c r="E278" t="s" s="1">
        <v>333</v>
      </c>
      <c r="F278" t="s" s="1">
        <v>2995</v>
      </c>
      <c r="G278" t="s" s="1">
        <v>1725</v>
      </c>
      <c r="H278" t="n" s="6">
        <v>45986.0</v>
      </c>
      <c r="I278" t="n" s="6">
        <v>45986.0</v>
      </c>
      <c r="J278" t="n" s="8">
        <v>0.4439814814814815</v>
      </c>
      <c r="K278" t="n" s="6">
        <v>45989.0</v>
      </c>
      <c r="L278" t="n" s="8">
        <v>0.041666666666666664</v>
      </c>
      <c r="M278" t="s" s="1">
        <v>2994</v>
      </c>
      <c r="N278" t="s" s="1">
        <v>1531</v>
      </c>
      <c r="O278" t="s" s="1">
        <v>2175</v>
      </c>
      <c r="P278" t="s" s="1">
        <v>275</v>
      </c>
      <c r="Q278" t="s" s="1">
        <v>3088</v>
      </c>
      <c r="R278" t="n" s="10">
        <v>2040.0</v>
      </c>
      <c r="S278" t="s" s="1">
        <v>3019</v>
      </c>
      <c r="T278" t="n" s="1">
        <v>170000.0</v>
      </c>
      <c r="U278" t="s" s="1">
        <v>2010</v>
      </c>
      <c r="V278" t="s" s="1">
        <v>2201</v>
      </c>
      <c r="W278" t="s" s="1">
        <v>2974</v>
      </c>
      <c r="X278" t="s" s="1">
        <v>2734</v>
      </c>
      <c r="Y278" t="n" s="6">
        <v>46023.0</v>
      </c>
      <c r="Z278" t="n" s="6">
        <v>46387.0</v>
      </c>
      <c r="AA278" t="s" s="1">
        <v>2013</v>
      </c>
      <c r="AB278" t="s" s="1">
        <v>1505</v>
      </c>
      <c r="AC278" t="s" s="1">
        <v>2928</v>
      </c>
      <c r="AD278" t="s" s="1">
        <v>2013</v>
      </c>
      <c r="AE278" t="s" s="1"/>
      <c r="AF278" t="s" s="1"/>
      <c r="AG278" t="s" s="1"/>
      <c r="AH278" t="s" s="1"/>
      <c r="AI278" t="s" s="1">
        <v>1400</v>
      </c>
      <c r="AJ278" t="s" s="1"/>
      <c r="AK278" t="s" s="1"/>
      <c r="AL278" t="s" s="1"/>
      <c r="AM278" t="s" s="1">
        <v>1438</v>
      </c>
      <c r="AN278" t="s" s="1">
        <v>3142</v>
      </c>
      <c r="AO278" t="s" s="1">
        <v>1655</v>
      </c>
      <c r="AP278" t="s" s="1">
        <v>238</v>
      </c>
      <c r="AQ278" t="s" s="1"/>
      <c r="AR278" t="s" s="1">
        <v>3111</v>
      </c>
      <c r="AS278" t="s" s="1">
        <v>233</v>
      </c>
      <c r="AT278" t="s" s="1">
        <v>1426</v>
      </c>
      <c r="AU278" t="s" s="1">
        <v>1086</v>
      </c>
      <c r="AV278" t="s" s="1">
        <v>2599</v>
      </c>
      <c r="AW278" t="s" s="1">
        <v>57</v>
      </c>
      <c r="AX278" t="s" s="1">
        <v>233</v>
      </c>
    </row>
    <row r="279" spans="1:50">
      <c r="A279" t="n" s="4">
        <v>275</v>
      </c>
      <c r="B279" t="s" s="1">
        <v>778</v>
      </c>
      <c r="C279" s="2">
        <f>HYPERLINK("https://my.zakupivli.pro/remote/dispatcher/state_purchase_view/63770542")</f>
        <v/>
      </c>
      <c r="D279" t="s" s="1">
        <v>1691</v>
      </c>
      <c r="E279" t="s" s="1">
        <v>333</v>
      </c>
      <c r="F279" t="s" s="1">
        <v>2995</v>
      </c>
      <c r="G279" t="s" s="1">
        <v>1725</v>
      </c>
      <c r="H279" t="n" s="6">
        <v>45986.0</v>
      </c>
      <c r="I279" t="n" s="6">
        <v>45986.0</v>
      </c>
      <c r="J279" t="n" s="8">
        <v>0.44622685185185185</v>
      </c>
      <c r="K279" t="n" s="6">
        <v>45989.0</v>
      </c>
      <c r="L279" t="n" s="8">
        <v>0.0</v>
      </c>
      <c r="M279" t="s" s="1">
        <v>2994</v>
      </c>
      <c r="N279" t="s" s="1">
        <v>1531</v>
      </c>
      <c r="O279" t="s" s="1">
        <v>2131</v>
      </c>
      <c r="P279" t="s" s="1">
        <v>642</v>
      </c>
      <c r="Q279" t="s" s="1">
        <v>3088</v>
      </c>
      <c r="R279" t="n" s="10">
        <v>408.0</v>
      </c>
      <c r="S279" t="s" s="1">
        <v>3019</v>
      </c>
      <c r="T279" t="n" s="1">
        <v>15000.0</v>
      </c>
      <c r="U279" t="s" s="1">
        <v>2010</v>
      </c>
      <c r="V279" t="s" s="1">
        <v>2201</v>
      </c>
      <c r="W279" t="s" s="1">
        <v>3035</v>
      </c>
      <c r="X279" t="s" s="1">
        <v>2654</v>
      </c>
      <c r="Y279" t="n" s="6">
        <v>45992.0</v>
      </c>
      <c r="Z279" t="n" s="6">
        <v>46022.0</v>
      </c>
      <c r="AA279" t="s" s="1">
        <v>2201</v>
      </c>
      <c r="AB279" t="s" s="1"/>
      <c r="AC279" t="s" s="1">
        <v>2816</v>
      </c>
      <c r="AD279" t="s" s="1">
        <v>2013</v>
      </c>
      <c r="AE279" t="s" s="1"/>
      <c r="AF279" t="s" s="1"/>
      <c r="AG279" t="s" s="1"/>
      <c r="AH279" t="s" s="1"/>
      <c r="AI279" t="s" s="1">
        <v>1400</v>
      </c>
      <c r="AJ279" t="s" s="1"/>
      <c r="AK279" t="s" s="1"/>
      <c r="AL279" t="s" s="1"/>
      <c r="AM279" t="s" s="1">
        <v>1713</v>
      </c>
      <c r="AN279" t="s" s="1">
        <v>1739</v>
      </c>
      <c r="AO279" t="s" s="1">
        <v>1632</v>
      </c>
      <c r="AP279" t="s" s="1">
        <v>238</v>
      </c>
      <c r="AQ279" t="s" s="1"/>
      <c r="AR279" t="s" s="1"/>
      <c r="AS279" t="s" s="1">
        <v>233</v>
      </c>
      <c r="AT279" t="s" s="1">
        <v>2093</v>
      </c>
      <c r="AU279" t="s" s="1">
        <v>1219</v>
      </c>
      <c r="AV279" t="s" s="1">
        <v>2743</v>
      </c>
      <c r="AW279" t="s" s="1">
        <v>528</v>
      </c>
      <c r="AX279" t="s" s="1">
        <v>233</v>
      </c>
    </row>
    <row r="280" spans="1:50">
      <c r="A280" t="n" s="4">
        <v>276</v>
      </c>
      <c r="B280" t="s" s="1">
        <v>777</v>
      </c>
      <c r="C280" s="2">
        <f>HYPERLINK("https://my.zakupivli.pro/remote/dispatcher/state_purchase_lot_view/1852132")</f>
        <v/>
      </c>
      <c r="D280" t="s" s="1">
        <v>3001</v>
      </c>
      <c r="E280" t="s" s="1">
        <v>333</v>
      </c>
      <c r="F280" t="s" s="1">
        <v>2995</v>
      </c>
      <c r="G280" t="s" s="1">
        <v>1526</v>
      </c>
      <c r="H280" t="n" s="6">
        <v>45986.0</v>
      </c>
      <c r="I280" t="n" s="6">
        <v>45986.0</v>
      </c>
      <c r="J280" t="n" s="8">
        <v>0.4380439814814815</v>
      </c>
      <c r="K280" t="n" s="6">
        <v>45994.0</v>
      </c>
      <c r="L280" t="n" s="8">
        <v>0.4354166666666667</v>
      </c>
      <c r="M280" t="n" s="9">
        <v>45995.532569780094</v>
      </c>
      <c r="N280" t="s" s="1">
        <v>1531</v>
      </c>
      <c r="O280" t="s" s="1">
        <v>2880</v>
      </c>
      <c r="P280" t="s" s="1">
        <v>658</v>
      </c>
      <c r="Q280" t="n" s="10">
        <v>910.0</v>
      </c>
      <c r="R280" t="n" s="10">
        <v>408.0</v>
      </c>
      <c r="S280" t="s" s="1">
        <v>3019</v>
      </c>
      <c r="T280" t="n" s="1">
        <v>20000.0</v>
      </c>
      <c r="U280" t="n" s="10">
        <v>182000.0</v>
      </c>
      <c r="V280" t="s" s="1">
        <v>2201</v>
      </c>
      <c r="W280" t="s" s="1">
        <v>1721</v>
      </c>
      <c r="X280" t="s" s="1">
        <v>2468</v>
      </c>
      <c r="Y280" t="n" s="6">
        <v>46023.0</v>
      </c>
      <c r="Z280" t="n" s="6">
        <v>46387.0</v>
      </c>
      <c r="AA280" t="s" s="1">
        <v>2201</v>
      </c>
      <c r="AB280" t="s" s="1"/>
      <c r="AC280" t="s" s="1">
        <v>2827</v>
      </c>
      <c r="AD280" t="s" s="1">
        <v>2013</v>
      </c>
      <c r="AE280" t="s" s="1"/>
      <c r="AF280" t="s" s="1"/>
      <c r="AG280" t="s" s="1"/>
      <c r="AH280" t="s" s="1">
        <v>258</v>
      </c>
      <c r="AI280" t="s" s="1">
        <v>1804</v>
      </c>
      <c r="AJ280" t="s" s="1">
        <v>744</v>
      </c>
      <c r="AK280" t="s" s="1"/>
      <c r="AL280" t="s" s="1">
        <v>2086</v>
      </c>
      <c r="AM280" t="s" s="1">
        <v>2008</v>
      </c>
      <c r="AN280" t="s" s="1">
        <v>12</v>
      </c>
      <c r="AO280" t="s" s="1">
        <v>1632</v>
      </c>
      <c r="AP280" t="s" s="1">
        <v>238</v>
      </c>
      <c r="AQ280" t="s" s="1">
        <v>1071</v>
      </c>
      <c r="AR280" t="s" s="1">
        <v>3085</v>
      </c>
      <c r="AS280" t="s" s="1">
        <v>233</v>
      </c>
      <c r="AT280" t="s" s="1">
        <v>2155</v>
      </c>
      <c r="AU280" t="s" s="1">
        <v>1102</v>
      </c>
      <c r="AV280" t="s" s="1">
        <v>2379</v>
      </c>
      <c r="AW280" t="s" s="1">
        <v>199</v>
      </c>
      <c r="AX280" t="s" s="1">
        <v>233</v>
      </c>
    </row>
    <row r="281" spans="1:50">
      <c r="A281" t="n" s="4">
        <v>277</v>
      </c>
      <c r="B281" t="s" s="1">
        <v>776</v>
      </c>
      <c r="C281" s="2">
        <f>HYPERLINK("https://my.zakupivli.pro/remote/dispatcher/state_purchase_lot_view/1852932")</f>
        <v/>
      </c>
      <c r="D281" t="s" s="1">
        <v>1632</v>
      </c>
      <c r="E281" t="s" s="1">
        <v>333</v>
      </c>
      <c r="F281" t="s" s="1">
        <v>2995</v>
      </c>
      <c r="G281" t="s" s="1">
        <v>1526</v>
      </c>
      <c r="H281" t="n" s="6">
        <v>45986.0</v>
      </c>
      <c r="I281" t="n" s="6">
        <v>45986.0</v>
      </c>
      <c r="J281" t="n" s="8">
        <v>0.6257754629629629</v>
      </c>
      <c r="K281" t="n" s="6">
        <v>45994.0</v>
      </c>
      <c r="L281" t="n" s="8">
        <v>0.4166666666666667</v>
      </c>
      <c r="M281" t="n" s="9">
        <v>45995.55000326389</v>
      </c>
      <c r="N281" t="s" s="1">
        <v>1531</v>
      </c>
      <c r="O281" t="s" s="1">
        <v>1856</v>
      </c>
      <c r="P281" t="s" s="1">
        <v>464</v>
      </c>
      <c r="Q281" t="n" s="10">
        <v>1456.64</v>
      </c>
      <c r="R281" t="n" s="10">
        <v>612.0</v>
      </c>
      <c r="S281" t="s" s="1">
        <v>3019</v>
      </c>
      <c r="T281" t="n" s="1">
        <v>33486.0</v>
      </c>
      <c r="U281" t="n" s="10">
        <v>291328.2</v>
      </c>
      <c r="V281" t="s" s="1">
        <v>2201</v>
      </c>
      <c r="W281" t="s" s="1">
        <v>1961</v>
      </c>
      <c r="X281" t="s" s="1">
        <v>2719</v>
      </c>
      <c r="Y281" t="n" s="6">
        <v>46023.0</v>
      </c>
      <c r="Z281" t="n" s="6">
        <v>46387.0</v>
      </c>
      <c r="AA281" t="s" s="1"/>
      <c r="AB281" t="s" s="1"/>
      <c r="AC281" t="s" s="1"/>
      <c r="AD281" t="s" s="1"/>
      <c r="AE281" t="s" s="1"/>
      <c r="AF281" t="s" s="1"/>
      <c r="AG281" t="s" s="1"/>
      <c r="AH281" t="s" s="1"/>
      <c r="AI281" t="s" s="1"/>
      <c r="AJ281" t="s" s="1"/>
      <c r="AK281" t="s" s="1"/>
      <c r="AL281" t="s" s="1"/>
      <c r="AM281" t="s" s="1"/>
      <c r="AN281" t="s" s="1"/>
      <c r="AO281" t="s" s="1">
        <v>1632</v>
      </c>
      <c r="AP281" t="s" s="1">
        <v>238</v>
      </c>
      <c r="AQ281" t="s" s="1">
        <v>486</v>
      </c>
      <c r="AR281" t="s" s="1">
        <v>3064</v>
      </c>
      <c r="AS281" t="s" s="1">
        <v>233</v>
      </c>
      <c r="AT281" t="s" s="1">
        <v>1479</v>
      </c>
      <c r="AU281" t="s" s="1">
        <v>1124</v>
      </c>
      <c r="AV281" t="s" s="1">
        <v>2461</v>
      </c>
      <c r="AW281" t="s" s="1">
        <v>160</v>
      </c>
      <c r="AX281" t="n" s="4">
        <v>3</v>
      </c>
    </row>
    <row r="282" spans="1:50">
      <c r="A282" t="n" s="4">
        <v>278</v>
      </c>
      <c r="B282" t="s" s="1">
        <v>775</v>
      </c>
      <c r="C282" s="2">
        <f>HYPERLINK("https://my.zakupivli.pro/remote/dispatcher/state_purchase_lot_view/1852126")</f>
        <v/>
      </c>
      <c r="D282" t="s" s="1">
        <v>1633</v>
      </c>
      <c r="E282" t="s" s="1">
        <v>333</v>
      </c>
      <c r="F282" t="s" s="1">
        <v>2995</v>
      </c>
      <c r="G282" t="s" s="1">
        <v>1526</v>
      </c>
      <c r="H282" t="n" s="6">
        <v>45986.0</v>
      </c>
      <c r="I282" t="n" s="6">
        <v>45986.0</v>
      </c>
      <c r="J282" t="n" s="8">
        <v>0.43583333333333335</v>
      </c>
      <c r="K282" t="n" s="6">
        <v>45994.0</v>
      </c>
      <c r="L282" t="n" s="8">
        <v>0.4166666666666667</v>
      </c>
      <c r="M282" t="n" s="9">
        <v>45995.651336724535</v>
      </c>
      <c r="N282" t="s" s="1">
        <v>723</v>
      </c>
      <c r="O282" t="s" s="1">
        <v>2200</v>
      </c>
      <c r="P282" t="s" s="1">
        <v>295</v>
      </c>
      <c r="Q282" t="n" s="10">
        <v>14250.0</v>
      </c>
      <c r="R282" t="n" s="10">
        <v>2040.0</v>
      </c>
      <c r="S282" t="s" s="1">
        <v>3019</v>
      </c>
      <c r="T282" t="n" s="1">
        <v>300000.0</v>
      </c>
      <c r="U282" t="n" s="10">
        <v>2850000.0</v>
      </c>
      <c r="V282" t="s" s="1">
        <v>2201</v>
      </c>
      <c r="W282" t="s" s="1">
        <v>1495</v>
      </c>
      <c r="X282" t="s" s="1">
        <v>2300</v>
      </c>
      <c r="Y282" t="n" s="6">
        <v>46023.0</v>
      </c>
      <c r="Z282" t="n" s="6">
        <v>46387.0</v>
      </c>
      <c r="AA282" t="s" s="1">
        <v>2201</v>
      </c>
      <c r="AB282" t="s" s="1"/>
      <c r="AC282" t="s" s="1">
        <v>2827</v>
      </c>
      <c r="AD282" t="s" s="1">
        <v>2013</v>
      </c>
      <c r="AE282" t="s" s="1"/>
      <c r="AF282" t="s" s="1"/>
      <c r="AG282" t="s" s="1"/>
      <c r="AH282" t="s" s="1"/>
      <c r="AI282" t="s" s="1">
        <v>1804</v>
      </c>
      <c r="AJ282" t="s" s="1">
        <v>743</v>
      </c>
      <c r="AK282" t="s" s="1"/>
      <c r="AL282" t="s" s="1"/>
      <c r="AM282" t="s" s="1">
        <v>2008</v>
      </c>
      <c r="AN282" t="s" s="1">
        <v>2125</v>
      </c>
      <c r="AO282" t="s" s="1">
        <v>1635</v>
      </c>
      <c r="AP282" t="s" s="1">
        <v>238</v>
      </c>
      <c r="AQ282" t="s" s="1">
        <v>314</v>
      </c>
      <c r="AR282" t="s" s="1">
        <v>3112</v>
      </c>
      <c r="AS282" t="s" s="1">
        <v>233</v>
      </c>
      <c r="AT282" t="s" s="1">
        <v>2036</v>
      </c>
      <c r="AU282" t="s" s="1">
        <v>1324</v>
      </c>
      <c r="AV282" t="s" s="1">
        <v>2297</v>
      </c>
      <c r="AW282" t="s" s="1">
        <v>21</v>
      </c>
      <c r="AX282" t="s" s="1">
        <v>233</v>
      </c>
    </row>
    <row r="283" spans="1:50">
      <c r="A283" t="n" s="4">
        <v>279</v>
      </c>
      <c r="B283" t="s" s="1">
        <v>774</v>
      </c>
      <c r="C283" s="2">
        <f>HYPERLINK("https://my.zakupivli.pro/remote/dispatcher/state_purchase_view/63769269")</f>
        <v/>
      </c>
      <c r="D283" t="s" s="1">
        <v>1678</v>
      </c>
      <c r="E283" t="s" s="1">
        <v>333</v>
      </c>
      <c r="F283" t="s" s="1">
        <v>2995</v>
      </c>
      <c r="G283" t="s" s="1">
        <v>1725</v>
      </c>
      <c r="H283" t="n" s="6">
        <v>45986.0</v>
      </c>
      <c r="I283" t="n" s="6">
        <v>45986.0</v>
      </c>
      <c r="J283" t="n" s="8">
        <v>0.43582175925925926</v>
      </c>
      <c r="K283" t="n" s="6">
        <v>45989.0</v>
      </c>
      <c r="L283" t="n" s="8">
        <v>0.0</v>
      </c>
      <c r="M283" t="s" s="1">
        <v>2994</v>
      </c>
      <c r="N283" t="s" s="1">
        <v>1531</v>
      </c>
      <c r="O283" t="s" s="1">
        <v>1722</v>
      </c>
      <c r="P283" t="s" s="1">
        <v>406</v>
      </c>
      <c r="Q283" t="s" s="1">
        <v>3088</v>
      </c>
      <c r="R283" t="n" s="10">
        <v>20.4</v>
      </c>
      <c r="S283" t="s" s="1">
        <v>3019</v>
      </c>
      <c r="T283" t="n" s="1">
        <v>1867.0</v>
      </c>
      <c r="U283" t="s" s="1">
        <v>2010</v>
      </c>
      <c r="V283" t="s" s="1">
        <v>2201</v>
      </c>
      <c r="W283" t="s" s="1">
        <v>2971</v>
      </c>
      <c r="X283" t="s" s="1">
        <v>2607</v>
      </c>
      <c r="Y283" t="s" s="1"/>
      <c r="Z283" t="n" s="6">
        <v>46022.0</v>
      </c>
      <c r="AA283" t="s" s="1">
        <v>2013</v>
      </c>
      <c r="AB283" t="s" s="1">
        <v>1374</v>
      </c>
      <c r="AC283" t="s" s="1">
        <v>2859</v>
      </c>
      <c r="AD283" t="s" s="1">
        <v>2013</v>
      </c>
      <c r="AE283" t="s" s="1"/>
      <c r="AF283" t="s" s="1"/>
      <c r="AG283" t="s" s="1"/>
      <c r="AH283" t="s" s="1"/>
      <c r="AI283" t="s" s="1">
        <v>1804</v>
      </c>
      <c r="AJ283" t="s" s="1"/>
      <c r="AK283" t="s" s="1"/>
      <c r="AL283" t="s" s="1"/>
      <c r="AM283" t="s" s="1">
        <v>1438</v>
      </c>
      <c r="AN283" t="s" s="1"/>
      <c r="AO283" t="s" s="1">
        <v>1678</v>
      </c>
      <c r="AP283" t="s" s="1">
        <v>238</v>
      </c>
      <c r="AQ283" t="s" s="1"/>
      <c r="AR283" t="s" s="1">
        <v>2972</v>
      </c>
      <c r="AS283" t="s" s="1">
        <v>233</v>
      </c>
      <c r="AT283" t="s" s="1">
        <v>1959</v>
      </c>
      <c r="AU283" t="s" s="1">
        <v>1366</v>
      </c>
      <c r="AV283" t="s" s="1">
        <v>2590</v>
      </c>
      <c r="AW283" t="s" s="1">
        <v>143</v>
      </c>
      <c r="AX283" t="s" s="1">
        <v>233</v>
      </c>
    </row>
    <row r="284" spans="1:50">
      <c r="A284" t="n" s="4">
        <v>280</v>
      </c>
      <c r="B284" t="s" s="1">
        <v>773</v>
      </c>
      <c r="C284" s="2">
        <f>HYPERLINK("https://my.zakupivli.pro/remote/dispatcher/state_purchase_lot_view/1852134")</f>
        <v/>
      </c>
      <c r="D284" t="s" s="1">
        <v>1644</v>
      </c>
      <c r="E284" t="s" s="1">
        <v>333</v>
      </c>
      <c r="F284" t="s" s="1">
        <v>2995</v>
      </c>
      <c r="G284" t="s" s="1">
        <v>1526</v>
      </c>
      <c r="H284" t="n" s="6">
        <v>45986.0</v>
      </c>
      <c r="I284" t="n" s="6">
        <v>45986.0</v>
      </c>
      <c r="J284" t="n" s="8">
        <v>0.4383796296296296</v>
      </c>
      <c r="K284" t="n" s="6">
        <v>45994.0</v>
      </c>
      <c r="L284" t="n" s="8">
        <v>0.375</v>
      </c>
      <c r="M284" t="n" s="9">
        <v>45995.52819856482</v>
      </c>
      <c r="N284" t="s" s="1">
        <v>1531</v>
      </c>
      <c r="O284" t="s" s="1">
        <v>2792</v>
      </c>
      <c r="P284" t="s" s="1">
        <v>282</v>
      </c>
      <c r="Q284" t="n" s="10">
        <v>1400.0</v>
      </c>
      <c r="R284" t="n" s="10">
        <v>612.0</v>
      </c>
      <c r="S284" t="s" s="1">
        <v>3019</v>
      </c>
      <c r="T284" t="n" s="1">
        <v>31000.0</v>
      </c>
      <c r="U284" t="n" s="10">
        <v>280000.0</v>
      </c>
      <c r="V284" t="s" s="1">
        <v>2201</v>
      </c>
      <c r="W284" t="s" s="1">
        <v>1721</v>
      </c>
      <c r="X284" t="s" s="1">
        <v>2651</v>
      </c>
      <c r="Y284" t="n" s="6">
        <v>46023.0</v>
      </c>
      <c r="Z284" t="n" s="6">
        <v>46387.0</v>
      </c>
      <c r="AA284" t="s" s="1"/>
      <c r="AB284" t="s" s="1"/>
      <c r="AC284" t="s" s="1"/>
      <c r="AD284" t="s" s="1"/>
      <c r="AE284" t="s" s="1"/>
      <c r="AF284" t="s" s="1"/>
      <c r="AG284" t="s" s="1"/>
      <c r="AH284" t="s" s="1"/>
      <c r="AI284" t="s" s="1"/>
      <c r="AJ284" t="s" s="1"/>
      <c r="AK284" t="s" s="1"/>
      <c r="AL284" t="s" s="1"/>
      <c r="AM284" t="s" s="1"/>
      <c r="AN284" t="s" s="1"/>
      <c r="AO284" t="s" s="1">
        <v>1644</v>
      </c>
      <c r="AP284" t="s" s="1">
        <v>238</v>
      </c>
      <c r="AQ284" t="s" s="1">
        <v>1060</v>
      </c>
      <c r="AR284" t="s" s="1">
        <v>1976</v>
      </c>
      <c r="AS284" t="s" s="1">
        <v>233</v>
      </c>
      <c r="AT284" t="s" s="1">
        <v>1573</v>
      </c>
      <c r="AU284" t="s" s="1">
        <v>1237</v>
      </c>
      <c r="AV284" t="s" s="1">
        <v>2374</v>
      </c>
      <c r="AW284" t="s" s="1">
        <v>19</v>
      </c>
      <c r="AX284" t="s" s="1">
        <v>233</v>
      </c>
    </row>
    <row r="285" spans="1:50">
      <c r="A285" t="n" s="4">
        <v>281</v>
      </c>
      <c r="B285" t="s" s="1">
        <v>772</v>
      </c>
      <c r="C285" s="2">
        <f>HYPERLINK("https://my.zakupivli.pro/remote/dispatcher/state_purchase_lot_view/1852119")</f>
        <v/>
      </c>
      <c r="D285" t="s" s="1">
        <v>3001</v>
      </c>
      <c r="E285" t="s" s="1">
        <v>333</v>
      </c>
      <c r="F285" t="s" s="1">
        <v>2995</v>
      </c>
      <c r="G285" t="s" s="1">
        <v>1526</v>
      </c>
      <c r="H285" t="n" s="6">
        <v>45986.0</v>
      </c>
      <c r="I285" t="n" s="6">
        <v>45986.0</v>
      </c>
      <c r="J285" t="n" s="8">
        <v>0.43409722222222225</v>
      </c>
      <c r="K285" t="n" s="6">
        <v>45994.0</v>
      </c>
      <c r="L285" t="n" s="8">
        <v>0.0</v>
      </c>
      <c r="M285" t="n" s="9">
        <v>45994.63677748843</v>
      </c>
      <c r="N285" t="s" s="1">
        <v>1531</v>
      </c>
      <c r="O285" t="s" s="1">
        <v>1717</v>
      </c>
      <c r="P285" t="s" s="1">
        <v>395</v>
      </c>
      <c r="Q285" t="n" s="10">
        <v>2025.0</v>
      </c>
      <c r="R285" t="n" s="10">
        <v>612.0</v>
      </c>
      <c r="S285" t="s" s="1">
        <v>3019</v>
      </c>
      <c r="T285" t="n" s="1">
        <v>30000.0</v>
      </c>
      <c r="U285" t="n" s="10">
        <v>405000.0</v>
      </c>
      <c r="V285" t="s" s="1">
        <v>2201</v>
      </c>
      <c r="W285" t="s" s="1">
        <v>1377</v>
      </c>
      <c r="X285" t="s" s="1">
        <v>2272</v>
      </c>
      <c r="Y285" t="n" s="6">
        <v>46023.0</v>
      </c>
      <c r="Z285" t="n" s="6">
        <v>46387.0</v>
      </c>
      <c r="AA285" t="s" s="1">
        <v>2201</v>
      </c>
      <c r="AB285" t="s" s="1">
        <v>2224</v>
      </c>
      <c r="AC285" t="s" s="1">
        <v>2863</v>
      </c>
      <c r="AD285" t="s" s="1">
        <v>2201</v>
      </c>
      <c r="AE285" t="s" s="1"/>
      <c r="AF285" t="s" s="1"/>
      <c r="AG285" t="s" s="1">
        <v>390</v>
      </c>
      <c r="AH285" t="s" s="1"/>
      <c r="AI285" t="s" s="1">
        <v>1980</v>
      </c>
      <c r="AJ285" t="s" s="1">
        <v>741</v>
      </c>
      <c r="AK285" t="s" s="1"/>
      <c r="AL285" t="s" s="1">
        <v>1411</v>
      </c>
      <c r="AM285" t="s" s="1">
        <v>2008</v>
      </c>
      <c r="AN285" t="s" s="1"/>
      <c r="AO285" t="s" s="1">
        <v>3001</v>
      </c>
      <c r="AP285" t="s" s="1">
        <v>238</v>
      </c>
      <c r="AQ285" t="s" s="1">
        <v>1069</v>
      </c>
      <c r="AR285" t="s" s="1">
        <v>3055</v>
      </c>
      <c r="AS285" t="s" s="1">
        <v>233</v>
      </c>
      <c r="AT285" t="s" s="1">
        <v>1560</v>
      </c>
      <c r="AU285" t="s" s="1">
        <v>1250</v>
      </c>
      <c r="AV285" t="s" s="1">
        <v>2257</v>
      </c>
      <c r="AW285" t="s" s="1">
        <v>181</v>
      </c>
      <c r="AX285" t="s" s="1">
        <v>233</v>
      </c>
    </row>
    <row r="286" spans="1:50">
      <c r="A286" t="n" s="4">
        <v>282</v>
      </c>
      <c r="B286" t="s" s="1">
        <v>771</v>
      </c>
      <c r="C286" s="2">
        <f>HYPERLINK("https://my.zakupivli.pro/remote/dispatcher/state_purchase_view/63768409")</f>
        <v/>
      </c>
      <c r="D286" t="s" s="1">
        <v>1678</v>
      </c>
      <c r="E286" t="s" s="1">
        <v>333</v>
      </c>
      <c r="F286" t="s" s="1">
        <v>2995</v>
      </c>
      <c r="G286" t="s" s="1">
        <v>1725</v>
      </c>
      <c r="H286" t="n" s="6">
        <v>45986.0</v>
      </c>
      <c r="I286" t="n" s="6">
        <v>45986.0</v>
      </c>
      <c r="J286" t="n" s="8">
        <v>0.4292476851851852</v>
      </c>
      <c r="K286" t="n" s="6">
        <v>45989.0</v>
      </c>
      <c r="L286" t="n" s="8">
        <v>0.625</v>
      </c>
      <c r="M286" t="s" s="1">
        <v>2994</v>
      </c>
      <c r="N286" t="s" s="1">
        <v>1531</v>
      </c>
      <c r="O286" t="s" s="1">
        <v>1572</v>
      </c>
      <c r="P286" t="s" s="1">
        <v>613</v>
      </c>
      <c r="Q286" t="s" s="1">
        <v>3088</v>
      </c>
      <c r="R286" t="n" s="10">
        <v>2040.0</v>
      </c>
      <c r="S286" t="s" s="1">
        <v>3019</v>
      </c>
      <c r="T286" t="n" s="1">
        <v>165108.0</v>
      </c>
      <c r="U286" t="s" s="1">
        <v>2010</v>
      </c>
      <c r="V286" t="s" s="1">
        <v>2201</v>
      </c>
      <c r="W286" t="s" s="1">
        <v>1721</v>
      </c>
      <c r="X286" t="s" s="1">
        <v>2391</v>
      </c>
      <c r="Y286" t="n" s="6">
        <v>45992.0</v>
      </c>
      <c r="Z286" t="n" s="6">
        <v>46022.0</v>
      </c>
      <c r="AA286" t="s" s="1">
        <v>2013</v>
      </c>
      <c r="AB286" t="s" s="1">
        <v>2118</v>
      </c>
      <c r="AC286" t="s" s="1">
        <v>2865</v>
      </c>
      <c r="AD286" t="s" s="1">
        <v>2201</v>
      </c>
      <c r="AE286" t="s" s="1">
        <v>3005</v>
      </c>
      <c r="AF286" t="s" s="1"/>
      <c r="AG286" t="s" s="1"/>
      <c r="AH286" t="s" s="1"/>
      <c r="AI286" t="s" s="1">
        <v>1980</v>
      </c>
      <c r="AJ286" t="s" s="1"/>
      <c r="AK286" t="s" s="1"/>
      <c r="AL286" t="s" s="1"/>
      <c r="AM286" t="s" s="1">
        <v>1438</v>
      </c>
      <c r="AN286" t="s" s="1">
        <v>2870</v>
      </c>
      <c r="AO286" t="s" s="1">
        <v>1678</v>
      </c>
      <c r="AP286" t="s" s="1">
        <v>238</v>
      </c>
      <c r="AQ286" t="s" s="1"/>
      <c r="AR286" t="s" s="1">
        <v>3050</v>
      </c>
      <c r="AS286" t="s" s="1">
        <v>233</v>
      </c>
      <c r="AT286" t="s" s="1">
        <v>1562</v>
      </c>
      <c r="AU286" t="s" s="1">
        <v>1154</v>
      </c>
      <c r="AV286" t="s" s="1">
        <v>2366</v>
      </c>
      <c r="AW286" t="s" s="1">
        <v>17</v>
      </c>
      <c r="AX286" t="s" s="1">
        <v>233</v>
      </c>
    </row>
    <row r="287" spans="1:50">
      <c r="A287" t="n" s="4">
        <v>283</v>
      </c>
      <c r="B287" t="s" s="1">
        <v>770</v>
      </c>
      <c r="C287" s="2">
        <f>HYPERLINK("https://my.zakupivli.pro/remote/dispatcher/state_purchase_view/63767694")</f>
        <v/>
      </c>
      <c r="D287" t="s" s="1">
        <v>1632</v>
      </c>
      <c r="E287" t="s" s="1">
        <v>333</v>
      </c>
      <c r="F287" t="s" s="1">
        <v>2995</v>
      </c>
      <c r="G287" t="s" s="1">
        <v>1725</v>
      </c>
      <c r="H287" t="n" s="6">
        <v>45986.0</v>
      </c>
      <c r="I287" t="n" s="6">
        <v>45986.0</v>
      </c>
      <c r="J287" t="n" s="8">
        <v>0.4254513888888889</v>
      </c>
      <c r="K287" t="n" s="6">
        <v>45989.0</v>
      </c>
      <c r="L287" t="n" s="8">
        <v>0.42083333333333334</v>
      </c>
      <c r="M287" t="s" s="1">
        <v>2994</v>
      </c>
      <c r="N287" t="s" s="1">
        <v>1531</v>
      </c>
      <c r="O287" t="s" s="1">
        <v>1842</v>
      </c>
      <c r="P287" t="s" s="1">
        <v>518</v>
      </c>
      <c r="Q287" t="s" s="1">
        <v>3088</v>
      </c>
      <c r="R287" t="n" s="10">
        <v>408.0</v>
      </c>
      <c r="S287" t="s" s="1">
        <v>3019</v>
      </c>
      <c r="T287" t="n" s="1">
        <v>13000.0</v>
      </c>
      <c r="U287" t="s" s="1">
        <v>2010</v>
      </c>
      <c r="V287" t="s" s="1">
        <v>2201</v>
      </c>
      <c r="W287" t="s" s="1">
        <v>1961</v>
      </c>
      <c r="X287" t="s" s="1">
        <v>2244</v>
      </c>
      <c r="Y287" t="n" s="6">
        <v>45992.0</v>
      </c>
      <c r="Z287" t="n" s="6">
        <v>46022.0</v>
      </c>
      <c r="AA287" t="s" s="1">
        <v>2201</v>
      </c>
      <c r="AB287" t="s" s="1">
        <v>2194</v>
      </c>
      <c r="AC287" t="s" s="1">
        <v>2856</v>
      </c>
      <c r="AD287" t="s" s="1">
        <v>2201</v>
      </c>
      <c r="AE287" t="s" s="1"/>
      <c r="AF287" t="s" s="1"/>
      <c r="AG287" t="s" s="1"/>
      <c r="AH287" t="s" s="1"/>
      <c r="AI287" t="s" s="1">
        <v>1980</v>
      </c>
      <c r="AJ287" t="s" s="1"/>
      <c r="AK287" t="s" s="1"/>
      <c r="AL287" t="s" s="1"/>
      <c r="AM287" t="s" s="1">
        <v>2008</v>
      </c>
      <c r="AN287" t="s" s="1">
        <v>1984</v>
      </c>
      <c r="AO287" t="s" s="1">
        <v>1632</v>
      </c>
      <c r="AP287" t="s" s="1">
        <v>238</v>
      </c>
      <c r="AQ287" t="s" s="1"/>
      <c r="AR287" t="s" s="1">
        <v>3043</v>
      </c>
      <c r="AS287" t="s" s="1">
        <v>233</v>
      </c>
      <c r="AT287" t="s" s="1">
        <v>2033</v>
      </c>
      <c r="AU287" t="s" s="1">
        <v>1145</v>
      </c>
      <c r="AV287" t="s" s="1">
        <v>2458</v>
      </c>
      <c r="AW287" t="s" s="1">
        <v>203</v>
      </c>
      <c r="AX287" t="s" s="1">
        <v>233</v>
      </c>
    </row>
    <row r="288" spans="1:50">
      <c r="A288" t="n" s="4">
        <v>284</v>
      </c>
      <c r="B288" t="s" s="1">
        <v>769</v>
      </c>
      <c r="C288" s="2">
        <f>HYPERLINK("https://my.zakupivli.pro/remote/dispatcher/state_purchase_view/63767751")</f>
        <v/>
      </c>
      <c r="D288" t="s" s="1">
        <v>1678</v>
      </c>
      <c r="E288" t="s" s="1">
        <v>333</v>
      </c>
      <c r="F288" t="s" s="1">
        <v>2995</v>
      </c>
      <c r="G288" t="s" s="1">
        <v>1725</v>
      </c>
      <c r="H288" t="n" s="6">
        <v>45986.0</v>
      </c>
      <c r="I288" t="n" s="6">
        <v>45986.0</v>
      </c>
      <c r="J288" t="n" s="8">
        <v>0.4277314814814815</v>
      </c>
      <c r="K288" t="n" s="6">
        <v>45989.0</v>
      </c>
      <c r="L288" t="n" s="8">
        <v>0.0</v>
      </c>
      <c r="M288" t="s" s="1">
        <v>2994</v>
      </c>
      <c r="N288" t="s" s="1">
        <v>1531</v>
      </c>
      <c r="O288" t="s" s="1">
        <v>2237</v>
      </c>
      <c r="P288" t="s" s="1">
        <v>316</v>
      </c>
      <c r="Q288" t="s" s="1">
        <v>3088</v>
      </c>
      <c r="R288" t="n" s="10">
        <v>4080.0</v>
      </c>
      <c r="S288" t="s" s="1">
        <v>3019</v>
      </c>
      <c r="T288" t="n" s="1">
        <v>450000.0</v>
      </c>
      <c r="U288" t="s" s="1">
        <v>2010</v>
      </c>
      <c r="V288" t="s" s="1">
        <v>2201</v>
      </c>
      <c r="W288" t="s" s="1">
        <v>1899</v>
      </c>
      <c r="X288" t="s" s="1">
        <v>2393</v>
      </c>
      <c r="Y288" t="n" s="6">
        <v>45992.0</v>
      </c>
      <c r="Z288" t="n" s="6">
        <v>46022.0</v>
      </c>
      <c r="AA288" t="s" s="1">
        <v>2201</v>
      </c>
      <c r="AB288" t="s" s="1"/>
      <c r="AC288" t="s" s="1">
        <v>2844</v>
      </c>
      <c r="AD288" t="s" s="1">
        <v>2201</v>
      </c>
      <c r="AE288" t="s" s="1"/>
      <c r="AF288" t="s" s="1"/>
      <c r="AG288" t="s" s="1"/>
      <c r="AH288" t="s" s="1"/>
      <c r="AI288" t="s" s="1">
        <v>2081</v>
      </c>
      <c r="AJ288" t="s" s="1"/>
      <c r="AK288" t="s" s="1"/>
      <c r="AL288" t="s" s="1"/>
      <c r="AM288" t="s" s="1">
        <v>1438</v>
      </c>
      <c r="AN288" t="s" s="1"/>
      <c r="AO288" t="s" s="1">
        <v>3016</v>
      </c>
      <c r="AP288" t="s" s="1">
        <v>238</v>
      </c>
      <c r="AQ288" t="s" s="1"/>
      <c r="AR288" t="s" s="1">
        <v>3038</v>
      </c>
      <c r="AS288" t="s" s="1">
        <v>233</v>
      </c>
      <c r="AT288" t="s" s="1">
        <v>1601</v>
      </c>
      <c r="AU288" t="s" s="1">
        <v>1115</v>
      </c>
      <c r="AV288" t="s" s="1">
        <v>2427</v>
      </c>
      <c r="AW288" t="s" s="1">
        <v>74</v>
      </c>
      <c r="AX288" t="s" s="1">
        <v>233</v>
      </c>
    </row>
    <row r="289" spans="1:50">
      <c r="A289" t="n" s="4">
        <v>285</v>
      </c>
      <c r="B289" t="s" s="1">
        <v>768</v>
      </c>
      <c r="C289" s="2">
        <f>HYPERLINK("https://my.zakupivli.pro/remote/dispatcher/state_purchase_view/63766992")</f>
        <v/>
      </c>
      <c r="D289" t="s" s="1">
        <v>1678</v>
      </c>
      <c r="E289" t="s" s="1">
        <v>333</v>
      </c>
      <c r="F289" t="s" s="1">
        <v>2995</v>
      </c>
      <c r="G289" t="s" s="1">
        <v>1725</v>
      </c>
      <c r="H289" t="n" s="6">
        <v>45986.0</v>
      </c>
      <c r="I289" t="n" s="6">
        <v>45986.0</v>
      </c>
      <c r="J289" t="n" s="8">
        <v>0.41954861111111114</v>
      </c>
      <c r="K289" t="n" s="6">
        <v>45989.0</v>
      </c>
      <c r="L289" t="n" s="8">
        <v>0.3333333333333333</v>
      </c>
      <c r="M289" t="s" s="1">
        <v>2994</v>
      </c>
      <c r="N289" t="s" s="1">
        <v>1531</v>
      </c>
      <c r="O289" t="s" s="1">
        <v>2208</v>
      </c>
      <c r="P289" t="s" s="1">
        <v>665</v>
      </c>
      <c r="Q289" t="s" s="1">
        <v>3088</v>
      </c>
      <c r="R289" t="n" s="10">
        <v>612.0</v>
      </c>
      <c r="S289" t="s" s="1">
        <v>3019</v>
      </c>
      <c r="T289" t="n" s="1">
        <v>43478.0</v>
      </c>
      <c r="U289" t="s" s="1">
        <v>2010</v>
      </c>
      <c r="V289" t="s" s="1">
        <v>2201</v>
      </c>
      <c r="W289" t="s" s="1">
        <v>1899</v>
      </c>
      <c r="X289" t="s" s="1">
        <v>2667</v>
      </c>
      <c r="Y289" t="s" s="1"/>
      <c r="Z289" t="n" s="6">
        <v>46022.0</v>
      </c>
      <c r="AA289" t="s" s="1">
        <v>2201</v>
      </c>
      <c r="AB289" t="s" s="1">
        <v>1935</v>
      </c>
      <c r="AC289" t="s" s="1">
        <v>2128</v>
      </c>
      <c r="AD289" t="s" s="1">
        <v>2201</v>
      </c>
      <c r="AE289" t="s" s="1"/>
      <c r="AF289" t="s" s="1"/>
      <c r="AG289" t="s" s="1"/>
      <c r="AH289" t="s" s="1"/>
      <c r="AI289" t="s" s="1">
        <v>2081</v>
      </c>
      <c r="AJ289" t="s" s="1"/>
      <c r="AK289" t="s" s="1"/>
      <c r="AL289" t="s" s="1">
        <v>2087</v>
      </c>
      <c r="AM289" t="s" s="1">
        <v>1438</v>
      </c>
      <c r="AN289" t="s" s="1"/>
      <c r="AO289" t="s" s="1">
        <v>1678</v>
      </c>
      <c r="AP289" t="s" s="1">
        <v>238</v>
      </c>
      <c r="AQ289" t="s" s="1"/>
      <c r="AR289" t="s" s="1">
        <v>1571</v>
      </c>
      <c r="AS289" t="s" s="1">
        <v>233</v>
      </c>
      <c r="AT289" t="s" s="1">
        <v>2091</v>
      </c>
      <c r="AU289" t="s" s="1">
        <v>1362</v>
      </c>
      <c r="AV289" t="s" s="1">
        <v>2430</v>
      </c>
      <c r="AW289" t="s" s="1">
        <v>211</v>
      </c>
      <c r="AX289" t="s" s="1">
        <v>233</v>
      </c>
    </row>
    <row r="290" spans="1:50">
      <c r="A290" t="n" s="4">
        <v>286</v>
      </c>
      <c r="B290" t="s" s="1">
        <v>767</v>
      </c>
      <c r="C290" s="2">
        <f>HYPERLINK("https://my.zakupivli.pro/remote/dispatcher/state_purchase_lot_view/1852061")</f>
        <v/>
      </c>
      <c r="D290" t="s" s="1">
        <v>3001</v>
      </c>
      <c r="E290" t="s" s="1">
        <v>333</v>
      </c>
      <c r="F290" t="s" s="1">
        <v>2995</v>
      </c>
      <c r="G290" t="s" s="1">
        <v>1526</v>
      </c>
      <c r="H290" t="n" s="6">
        <v>45986.0</v>
      </c>
      <c r="I290" t="n" s="6">
        <v>45986.0</v>
      </c>
      <c r="J290" t="n" s="8">
        <v>0.41327546296296297</v>
      </c>
      <c r="K290" t="n" s="6">
        <v>45994.0</v>
      </c>
      <c r="L290" t="n" s="8">
        <v>0.0</v>
      </c>
      <c r="M290" t="n" s="9">
        <v>45994.48902224537</v>
      </c>
      <c r="N290" t="s" s="1">
        <v>1531</v>
      </c>
      <c r="O290" t="s" s="1">
        <v>1902</v>
      </c>
      <c r="P290" t="s" s="1">
        <v>629</v>
      </c>
      <c r="Q290" t="n" s="10">
        <v>5265.0</v>
      </c>
      <c r="R290" t="n" s="10">
        <v>2040.0</v>
      </c>
      <c r="S290" t="s" s="1">
        <v>3019</v>
      </c>
      <c r="T290" t="n" s="1">
        <v>78000.0</v>
      </c>
      <c r="U290" t="n" s="10">
        <v>1053000.0</v>
      </c>
      <c r="V290" t="s" s="1">
        <v>2201</v>
      </c>
      <c r="W290" t="s" s="1">
        <v>1377</v>
      </c>
      <c r="X290" t="s" s="1">
        <v>2331</v>
      </c>
      <c r="Y290" t="n" s="6">
        <v>46023.0</v>
      </c>
      <c r="Z290" t="n" s="6">
        <v>46387.0</v>
      </c>
      <c r="AA290" t="s" s="1">
        <v>2201</v>
      </c>
      <c r="AB290" t="s" s="1">
        <v>2225</v>
      </c>
      <c r="AC290" t="s" s="1">
        <v>2863</v>
      </c>
      <c r="AD290" t="s" s="1">
        <v>2201</v>
      </c>
      <c r="AE290" t="s" s="1"/>
      <c r="AF290" t="s" s="1"/>
      <c r="AG290" t="s" s="1">
        <v>390</v>
      </c>
      <c r="AH290" t="s" s="1"/>
      <c r="AI290" t="s" s="1">
        <v>1980</v>
      </c>
      <c r="AJ290" t="s" s="1">
        <v>741</v>
      </c>
      <c r="AK290" t="s" s="1"/>
      <c r="AL290" t="s" s="1">
        <v>1411</v>
      </c>
      <c r="AM290" t="s" s="1">
        <v>2008</v>
      </c>
      <c r="AN290" t="s" s="1"/>
      <c r="AO290" t="s" s="1">
        <v>3001</v>
      </c>
      <c r="AP290" t="s" s="1">
        <v>238</v>
      </c>
      <c r="AQ290" t="s" s="1">
        <v>1072</v>
      </c>
      <c r="AR290" t="s" s="1">
        <v>3022</v>
      </c>
      <c r="AS290" t="s" s="1">
        <v>233</v>
      </c>
      <c r="AT290" t="s" s="1">
        <v>2067</v>
      </c>
      <c r="AU290" t="s" s="1">
        <v>1121</v>
      </c>
      <c r="AV290" t="s" s="1">
        <v>2259</v>
      </c>
      <c r="AW290" t="s" s="1">
        <v>170</v>
      </c>
      <c r="AX290" t="s" s="1">
        <v>233</v>
      </c>
    </row>
    <row r="291" spans="1:50">
      <c r="A291" t="n" s="4">
        <v>287</v>
      </c>
      <c r="B291" t="s" s="1">
        <v>766</v>
      </c>
      <c r="C291" s="2">
        <f>HYPERLINK("https://my.zakupivli.pro/remote/dispatcher/state_purchase_lot_view/1852108")</f>
        <v/>
      </c>
      <c r="D291" t="s" s="1">
        <v>1707</v>
      </c>
      <c r="E291" t="s" s="1">
        <v>333</v>
      </c>
      <c r="F291" t="s" s="1">
        <v>2995</v>
      </c>
      <c r="G291" t="s" s="1">
        <v>1526</v>
      </c>
      <c r="H291" t="n" s="6">
        <v>45986.0</v>
      </c>
      <c r="I291" t="n" s="6">
        <v>45986.0</v>
      </c>
      <c r="J291" t="n" s="8">
        <v>0.4304513888888889</v>
      </c>
      <c r="K291" t="n" s="6">
        <v>45994.0</v>
      </c>
      <c r="L291" t="n" s="8">
        <v>0.0</v>
      </c>
      <c r="M291" t="n" s="9">
        <v>45994.52448511574</v>
      </c>
      <c r="N291" t="s" s="1">
        <v>347</v>
      </c>
      <c r="O291" t="s" s="1">
        <v>1470</v>
      </c>
      <c r="P291" t="s" s="1">
        <v>292</v>
      </c>
      <c r="Q291" t="n" s="10">
        <v>19490.9</v>
      </c>
      <c r="R291" t="n" s="10">
        <v>2040.0</v>
      </c>
      <c r="S291" t="s" s="1">
        <v>3019</v>
      </c>
      <c r="T291" t="n" s="1">
        <v>377000.0</v>
      </c>
      <c r="U291" t="n" s="10">
        <v>3898180.0</v>
      </c>
      <c r="V291" t="s" s="1">
        <v>2201</v>
      </c>
      <c r="W291" t="s" s="1">
        <v>2970</v>
      </c>
      <c r="X291" t="s" s="1">
        <v>2300</v>
      </c>
      <c r="Y291" t="n" s="6">
        <v>46023.0</v>
      </c>
      <c r="Z291" t="n" s="6">
        <v>46387.0</v>
      </c>
      <c r="AA291" t="s" s="1"/>
      <c r="AB291" t="s" s="1"/>
      <c r="AC291" t="s" s="1"/>
      <c r="AD291" t="s" s="1"/>
      <c r="AE291" t="s" s="1"/>
      <c r="AF291" t="s" s="1"/>
      <c r="AG291" t="s" s="1"/>
      <c r="AH291" t="s" s="1"/>
      <c r="AI291" t="s" s="1"/>
      <c r="AJ291" t="s" s="1"/>
      <c r="AK291" t="s" s="1"/>
      <c r="AL291" t="s" s="1"/>
      <c r="AM291" t="s" s="1"/>
      <c r="AN291" t="s" s="1"/>
      <c r="AO291" t="s" s="1">
        <v>1707</v>
      </c>
      <c r="AP291" t="s" s="1">
        <v>238</v>
      </c>
      <c r="AQ291" t="s" s="1">
        <v>1067</v>
      </c>
      <c r="AR291" t="s" s="1">
        <v>1730</v>
      </c>
      <c r="AS291" t="s" s="1">
        <v>233</v>
      </c>
      <c r="AT291" t="s" s="1">
        <v>1628</v>
      </c>
      <c r="AU291" t="s" s="1">
        <v>1128</v>
      </c>
      <c r="AV291" t="s" s="1">
        <v>2586</v>
      </c>
      <c r="AW291" t="s" s="1">
        <v>555</v>
      </c>
      <c r="AX291" t="s" s="1">
        <v>233</v>
      </c>
    </row>
    <row r="292" spans="1:50">
      <c r="A292" t="n" s="4">
        <v>288</v>
      </c>
      <c r="B292" t="s" s="1">
        <v>765</v>
      </c>
      <c r="C292" s="2">
        <f>HYPERLINK("https://my.zakupivli.pro/remote/dispatcher/state_purchase_view/63766919")</f>
        <v/>
      </c>
      <c r="D292" t="s" s="1">
        <v>1678</v>
      </c>
      <c r="E292" t="s" s="1">
        <v>333</v>
      </c>
      <c r="F292" t="s" s="1">
        <v>2995</v>
      </c>
      <c r="G292" t="s" s="1">
        <v>1725</v>
      </c>
      <c r="H292" t="n" s="6">
        <v>45986.0</v>
      </c>
      <c r="I292" t="n" s="6">
        <v>45986.0</v>
      </c>
      <c r="J292" t="n" s="8">
        <v>0.4160300925925926</v>
      </c>
      <c r="K292" t="n" s="6">
        <v>45989.0</v>
      </c>
      <c r="L292" t="n" s="8">
        <v>0.041666666666666664</v>
      </c>
      <c r="M292" t="s" s="1">
        <v>2994</v>
      </c>
      <c r="N292" t="s" s="1">
        <v>1531</v>
      </c>
      <c r="O292" t="s" s="1">
        <v>2175</v>
      </c>
      <c r="P292" t="s" s="1">
        <v>275</v>
      </c>
      <c r="Q292" t="s" s="1">
        <v>3088</v>
      </c>
      <c r="R292" t="n" s="10">
        <v>2040.0</v>
      </c>
      <c r="S292" t="s" s="1">
        <v>3019</v>
      </c>
      <c r="T292" t="n" s="1">
        <v>170000.0</v>
      </c>
      <c r="U292" t="s" s="1">
        <v>2010</v>
      </c>
      <c r="V292" t="s" s="1">
        <v>2013</v>
      </c>
      <c r="W292" t="s" s="1">
        <v>2974</v>
      </c>
      <c r="X292" t="s" s="1">
        <v>2734</v>
      </c>
      <c r="Y292" t="n" s="6">
        <v>46023.0</v>
      </c>
      <c r="Z292" t="n" s="6">
        <v>46387.0</v>
      </c>
      <c r="AA292" t="s" s="1">
        <v>2013</v>
      </c>
      <c r="AB292" t="s" s="1">
        <v>2890</v>
      </c>
      <c r="AC292" t="s" s="1">
        <v>2928</v>
      </c>
      <c r="AD292" t="s" s="1">
        <v>2013</v>
      </c>
      <c r="AE292" t="s" s="1"/>
      <c r="AF292" t="s" s="1"/>
      <c r="AG292" t="s" s="1"/>
      <c r="AH292" t="s" s="1"/>
      <c r="AI292" t="s" s="1">
        <v>1400</v>
      </c>
      <c r="AJ292" t="s" s="1"/>
      <c r="AK292" t="s" s="1"/>
      <c r="AL292" t="s" s="1"/>
      <c r="AM292" t="s" s="1">
        <v>1438</v>
      </c>
      <c r="AN292" t="s" s="1">
        <v>3142</v>
      </c>
      <c r="AO292" t="s" s="1">
        <v>1655</v>
      </c>
      <c r="AP292" t="s" s="1">
        <v>238</v>
      </c>
      <c r="AQ292" t="s" s="1"/>
      <c r="AR292" t="s" s="1">
        <v>3111</v>
      </c>
      <c r="AS292" t="s" s="1">
        <v>233</v>
      </c>
      <c r="AT292" t="s" s="1">
        <v>1426</v>
      </c>
      <c r="AU292" t="s" s="1">
        <v>1086</v>
      </c>
      <c r="AV292" t="s" s="1">
        <v>2599</v>
      </c>
      <c r="AW292" t="s" s="1">
        <v>57</v>
      </c>
      <c r="AX292" t="s" s="1">
        <v>233</v>
      </c>
    </row>
    <row r="293" spans="1:50">
      <c r="A293" t="n" s="4">
        <v>289</v>
      </c>
      <c r="B293" t="s" s="1">
        <v>764</v>
      </c>
      <c r="C293" s="2">
        <f>HYPERLINK("https://my.zakupivli.pro/remote/dispatcher/state_purchase_view/63766467")</f>
        <v/>
      </c>
      <c r="D293" t="s" s="1">
        <v>1678</v>
      </c>
      <c r="E293" t="s" s="1">
        <v>333</v>
      </c>
      <c r="F293" t="s" s="1">
        <v>2995</v>
      </c>
      <c r="G293" t="s" s="1">
        <v>1725</v>
      </c>
      <c r="H293" t="n" s="6">
        <v>45986.0</v>
      </c>
      <c r="I293" t="n" s="6">
        <v>45986.0</v>
      </c>
      <c r="J293" t="n" s="8">
        <v>0.41282407407407407</v>
      </c>
      <c r="K293" t="n" s="6">
        <v>45989.0</v>
      </c>
      <c r="L293" t="n" s="8">
        <v>0.3333333333333333</v>
      </c>
      <c r="M293" t="s" s="1">
        <v>2994</v>
      </c>
      <c r="N293" t="s" s="1">
        <v>1531</v>
      </c>
      <c r="O293" t="s" s="1">
        <v>1838</v>
      </c>
      <c r="P293" t="s" s="1">
        <v>251</v>
      </c>
      <c r="Q293" t="s" s="1">
        <v>3088</v>
      </c>
      <c r="R293" t="n" s="10">
        <v>612.0</v>
      </c>
      <c r="S293" t="s" s="1">
        <v>3019</v>
      </c>
      <c r="T293" t="n" s="1">
        <v>40720.0</v>
      </c>
      <c r="U293" t="s" s="1">
        <v>2010</v>
      </c>
      <c r="V293" t="s" s="1">
        <v>2201</v>
      </c>
      <c r="W293" t="s" s="1">
        <v>1721</v>
      </c>
      <c r="X293" t="s" s="1">
        <v>2725</v>
      </c>
      <c r="Y293" t="s" s="1"/>
      <c r="Z293" t="n" s="6">
        <v>46022.0</v>
      </c>
      <c r="AA293" t="s" s="1">
        <v>2201</v>
      </c>
      <c r="AB293" t="s" s="1"/>
      <c r="AC293" t="s" s="1">
        <v>2128</v>
      </c>
      <c r="AD293" t="s" s="1">
        <v>2201</v>
      </c>
      <c r="AE293" t="s" s="1"/>
      <c r="AF293" t="s" s="1"/>
      <c r="AG293" t="s" s="1"/>
      <c r="AH293" t="s" s="1"/>
      <c r="AI293" t="s" s="1">
        <v>1980</v>
      </c>
      <c r="AJ293" t="s" s="1"/>
      <c r="AK293" t="s" s="1"/>
      <c r="AL293" t="s" s="1">
        <v>2086</v>
      </c>
      <c r="AM293" t="s" s="1">
        <v>1438</v>
      </c>
      <c r="AN293" t="s" s="1"/>
      <c r="AO293" t="s" s="1">
        <v>1678</v>
      </c>
      <c r="AP293" t="s" s="1">
        <v>238</v>
      </c>
      <c r="AQ293" t="s" s="1"/>
      <c r="AR293" t="s" s="1">
        <v>2152</v>
      </c>
      <c r="AS293" t="s" s="1">
        <v>233</v>
      </c>
      <c r="AT293" t="s" s="1">
        <v>2121</v>
      </c>
      <c r="AU293" t="s" s="1">
        <v>1174</v>
      </c>
      <c r="AV293" t="s" s="1">
        <v>2371</v>
      </c>
      <c r="AW293" t="s" s="1">
        <v>580</v>
      </c>
      <c r="AX293" t="s" s="1">
        <v>233</v>
      </c>
    </row>
    <row r="294" spans="1:50">
      <c r="A294" t="n" s="4">
        <v>290</v>
      </c>
      <c r="B294" t="s" s="1">
        <v>763</v>
      </c>
      <c r="C294" s="2">
        <f>HYPERLINK("https://my.zakupivli.pro/remote/dispatcher/state_purchase_view/63766132")</f>
        <v/>
      </c>
      <c r="D294" t="s" s="1">
        <v>1678</v>
      </c>
      <c r="E294" t="s" s="1">
        <v>333</v>
      </c>
      <c r="F294" t="s" s="1">
        <v>2995</v>
      </c>
      <c r="G294" t="s" s="1">
        <v>1725</v>
      </c>
      <c r="H294" t="n" s="6">
        <v>45986.0</v>
      </c>
      <c r="I294" t="n" s="6">
        <v>45986.0</v>
      </c>
      <c r="J294" t="n" s="8">
        <v>0.41313657407407406</v>
      </c>
      <c r="K294" t="n" s="6">
        <v>45989.0</v>
      </c>
      <c r="L294" t="n" s="8">
        <v>0.375</v>
      </c>
      <c r="M294" t="s" s="1">
        <v>2994</v>
      </c>
      <c r="N294" t="s" s="1">
        <v>1531</v>
      </c>
      <c r="O294" t="s" s="1">
        <v>2075</v>
      </c>
      <c r="P294" t="s" s="1">
        <v>301</v>
      </c>
      <c r="Q294" t="s" s="1">
        <v>3088</v>
      </c>
      <c r="R294" t="n" s="10">
        <v>612.0</v>
      </c>
      <c r="S294" t="s" s="1">
        <v>3019</v>
      </c>
      <c r="T294" t="n" s="1">
        <v>24502.0</v>
      </c>
      <c r="U294" t="s" s="1">
        <v>2010</v>
      </c>
      <c r="V294" t="s" s="1">
        <v>2201</v>
      </c>
      <c r="W294" t="s" s="1">
        <v>1377</v>
      </c>
      <c r="X294" t="s" s="1">
        <v>2659</v>
      </c>
      <c r="Y294" t="n" s="6">
        <v>45992.0</v>
      </c>
      <c r="Z294" t="n" s="6">
        <v>46022.0</v>
      </c>
      <c r="AA294" t="s" s="1">
        <v>2013</v>
      </c>
      <c r="AB294" t="s" s="1">
        <v>1373</v>
      </c>
      <c r="AC294" t="s" s="1">
        <v>2935</v>
      </c>
      <c r="AD294" t="s" s="1">
        <v>2201</v>
      </c>
      <c r="AE294" t="s" s="1"/>
      <c r="AF294" t="s" s="1"/>
      <c r="AG294" t="s" s="1"/>
      <c r="AH294" t="s" s="1"/>
      <c r="AI294" t="s" s="1">
        <v>1980</v>
      </c>
      <c r="AJ294" t="s" s="1"/>
      <c r="AK294" t="s" s="1"/>
      <c r="AL294" t="s" s="1">
        <v>1411</v>
      </c>
      <c r="AM294" t="s" s="1">
        <v>1438</v>
      </c>
      <c r="AN294" t="s" s="1">
        <v>2943</v>
      </c>
      <c r="AO294" t="s" s="1">
        <v>1678</v>
      </c>
      <c r="AP294" t="s" s="1">
        <v>238</v>
      </c>
      <c r="AQ294" t="s" s="1"/>
      <c r="AR294" t="s" s="1">
        <v>1828</v>
      </c>
      <c r="AS294" t="s" s="1">
        <v>233</v>
      </c>
      <c r="AT294" t="s" s="1">
        <v>1395</v>
      </c>
      <c r="AU294" t="s" s="1">
        <v>1267</v>
      </c>
      <c r="AV294" t="s" s="1">
        <v>2267</v>
      </c>
      <c r="AW294" t="s" s="1">
        <v>92</v>
      </c>
      <c r="AX294" t="s" s="1">
        <v>233</v>
      </c>
    </row>
    <row r="295" spans="1:50">
      <c r="A295" t="n" s="4">
        <v>291</v>
      </c>
      <c r="B295" t="s" s="1">
        <v>762</v>
      </c>
      <c r="C295" s="2">
        <f>HYPERLINK("https://my.zakupivli.pro/remote/dispatcher/state_purchase_view/63765402")</f>
        <v/>
      </c>
      <c r="D295" t="s" s="1">
        <v>1678</v>
      </c>
      <c r="E295" t="s" s="1">
        <v>333</v>
      </c>
      <c r="F295" t="s" s="1">
        <v>2995</v>
      </c>
      <c r="G295" t="s" s="1">
        <v>1725</v>
      </c>
      <c r="H295" t="n" s="6">
        <v>45986.0</v>
      </c>
      <c r="I295" t="n" s="6">
        <v>45986.0</v>
      </c>
      <c r="J295" t="n" s="8">
        <v>0.4049537037037037</v>
      </c>
      <c r="K295" t="n" s="6">
        <v>45989.0</v>
      </c>
      <c r="L295" t="n" s="8">
        <v>0.3333333333333333</v>
      </c>
      <c r="M295" t="s" s="1">
        <v>2994</v>
      </c>
      <c r="N295" t="s" s="1">
        <v>1531</v>
      </c>
      <c r="O295" t="s" s="1">
        <v>1796</v>
      </c>
      <c r="P295" t="s" s="1">
        <v>506</v>
      </c>
      <c r="Q295" t="s" s="1">
        <v>3088</v>
      </c>
      <c r="R295" t="n" s="10">
        <v>408.0</v>
      </c>
      <c r="S295" t="s" s="1">
        <v>3019</v>
      </c>
      <c r="T295" t="n" s="1">
        <v>5000.0</v>
      </c>
      <c r="U295" t="s" s="1">
        <v>2010</v>
      </c>
      <c r="V295" t="s" s="1">
        <v>2201</v>
      </c>
      <c r="W295" t="s" s="1">
        <v>1819</v>
      </c>
      <c r="X295" t="s" s="1">
        <v>2398</v>
      </c>
      <c r="Y295" t="s" s="1"/>
      <c r="Z295" t="n" s="6">
        <v>46022.0</v>
      </c>
      <c r="AA295" t="s" s="1">
        <v>2201</v>
      </c>
      <c r="AB295" t="s" s="1"/>
      <c r="AC295" t="s" s="1">
        <v>2951</v>
      </c>
      <c r="AD295" t="s" s="1">
        <v>2201</v>
      </c>
      <c r="AE295" t="s" s="1"/>
      <c r="AF295" t="s" s="1"/>
      <c r="AG295" t="s" s="1"/>
      <c r="AH295" t="s" s="1"/>
      <c r="AI295" t="s" s="1">
        <v>1980</v>
      </c>
      <c r="AJ295" t="s" s="1"/>
      <c r="AK295" t="s" s="1"/>
      <c r="AL295" t="s" s="1">
        <v>2085</v>
      </c>
      <c r="AM295" t="s" s="1">
        <v>1438</v>
      </c>
      <c r="AN295" t="s" s="1"/>
      <c r="AO295" t="s" s="1">
        <v>1678</v>
      </c>
      <c r="AP295" t="s" s="1">
        <v>238</v>
      </c>
      <c r="AQ295" t="s" s="1"/>
      <c r="AR295" t="s" s="1">
        <v>3082</v>
      </c>
      <c r="AS295" t="s" s="1">
        <v>233</v>
      </c>
      <c r="AT295" t="s" s="1">
        <v>2218</v>
      </c>
      <c r="AU295" t="s" s="1">
        <v>1095</v>
      </c>
      <c r="AV295" t="s" s="1">
        <v>2418</v>
      </c>
      <c r="AW295" t="s" s="1">
        <v>188</v>
      </c>
      <c r="AX295" t="s" s="1">
        <v>233</v>
      </c>
    </row>
    <row r="296" spans="1:50">
      <c r="A296" t="n" s="4">
        <v>292</v>
      </c>
      <c r="B296" t="s" s="1">
        <v>761</v>
      </c>
      <c r="C296" s="2">
        <f>HYPERLINK("https://my.zakupivli.pro/remote/dispatcher/state_purchase_view/63765339")</f>
        <v/>
      </c>
      <c r="D296" t="s" s="1">
        <v>1632</v>
      </c>
      <c r="E296" t="s" s="1">
        <v>333</v>
      </c>
      <c r="F296" t="s" s="1">
        <v>2995</v>
      </c>
      <c r="G296" t="s" s="1">
        <v>1725</v>
      </c>
      <c r="H296" t="n" s="6">
        <v>45986.0</v>
      </c>
      <c r="I296" t="n" s="6">
        <v>45986.0</v>
      </c>
      <c r="J296" t="n" s="8">
        <v>0.4022337962962963</v>
      </c>
      <c r="K296" t="n" s="6">
        <v>45989.0</v>
      </c>
      <c r="L296" t="n" s="8">
        <v>0.0</v>
      </c>
      <c r="M296" t="s" s="1">
        <v>2994</v>
      </c>
      <c r="N296" t="s" s="1">
        <v>1531</v>
      </c>
      <c r="O296" t="s" s="1">
        <v>2181</v>
      </c>
      <c r="P296" t="s" s="1">
        <v>420</v>
      </c>
      <c r="Q296" t="s" s="1">
        <v>3088</v>
      </c>
      <c r="R296" t="n" s="10">
        <v>408.0</v>
      </c>
      <c r="S296" t="s" s="1">
        <v>3019</v>
      </c>
      <c r="T296" t="n" s="1">
        <v>6000.0</v>
      </c>
      <c r="U296" t="s" s="1">
        <v>2010</v>
      </c>
      <c r="V296" t="s" s="1">
        <v>2201</v>
      </c>
      <c r="W296" t="s" s="1">
        <v>1495</v>
      </c>
      <c r="X296" t="s" s="1">
        <v>2362</v>
      </c>
      <c r="Y296" t="n" s="6">
        <v>45962.0</v>
      </c>
      <c r="Z296" t="n" s="6">
        <v>46022.0</v>
      </c>
      <c r="AA296" t="s" s="1">
        <v>2201</v>
      </c>
      <c r="AB296" t="s" s="1"/>
      <c r="AC296" t="s" s="1">
        <v>2826</v>
      </c>
      <c r="AD296" t="s" s="1">
        <v>2013</v>
      </c>
      <c r="AE296" t="s" s="1"/>
      <c r="AF296" t="s" s="1"/>
      <c r="AG296" t="s" s="1"/>
      <c r="AH296" t="s" s="1"/>
      <c r="AI296" t="s" s="1">
        <v>1804</v>
      </c>
      <c r="AJ296" t="s" s="1"/>
      <c r="AK296" t="s" s="1"/>
      <c r="AL296" t="s" s="1">
        <v>2083</v>
      </c>
      <c r="AM296" t="s" s="1">
        <v>2008</v>
      </c>
      <c r="AN296" t="s" s="1"/>
      <c r="AO296" t="s" s="1">
        <v>1644</v>
      </c>
      <c r="AP296" t="s" s="1">
        <v>238</v>
      </c>
      <c r="AQ296" t="s" s="1"/>
      <c r="AR296" t="s" s="1">
        <v>2180</v>
      </c>
      <c r="AS296" t="s" s="1">
        <v>233</v>
      </c>
      <c r="AT296" t="s" s="1">
        <v>1555</v>
      </c>
      <c r="AU296" t="s" s="1">
        <v>1090</v>
      </c>
      <c r="AV296" t="s" s="1">
        <v>2289</v>
      </c>
      <c r="AW296" t="s" s="1">
        <v>135</v>
      </c>
      <c r="AX296" t="s" s="1">
        <v>233</v>
      </c>
    </row>
    <row r="297" spans="1:50">
      <c r="A297" t="n" s="4">
        <v>293</v>
      </c>
      <c r="B297" t="s" s="1">
        <v>760</v>
      </c>
      <c r="C297" s="2">
        <f>HYPERLINK("https://my.zakupivli.pro/remote/dispatcher/state_purchase_view/63764925")</f>
        <v/>
      </c>
      <c r="D297" t="s" s="1">
        <v>1678</v>
      </c>
      <c r="E297" t="s" s="1">
        <v>333</v>
      </c>
      <c r="F297" t="s" s="1">
        <v>2995</v>
      </c>
      <c r="G297" t="s" s="1">
        <v>1725</v>
      </c>
      <c r="H297" t="n" s="6">
        <v>45986.0</v>
      </c>
      <c r="I297" t="n" s="6">
        <v>45986.0</v>
      </c>
      <c r="J297" t="n" s="8">
        <v>0.40047453703703706</v>
      </c>
      <c r="K297" t="n" s="6">
        <v>45989.0</v>
      </c>
      <c r="L297" t="n" s="8">
        <v>0.4583333333333333</v>
      </c>
      <c r="M297" t="s" s="1">
        <v>2994</v>
      </c>
      <c r="N297" t="s" s="1">
        <v>1531</v>
      </c>
      <c r="O297" t="s" s="1">
        <v>1971</v>
      </c>
      <c r="P297" t="s" s="1">
        <v>291</v>
      </c>
      <c r="Q297" t="s" s="1">
        <v>3088</v>
      </c>
      <c r="R297" t="n" s="10">
        <v>612.0</v>
      </c>
      <c r="S297" t="s" s="1">
        <v>3019</v>
      </c>
      <c r="T297" t="n" s="1">
        <v>58552.0</v>
      </c>
      <c r="U297" t="s" s="1">
        <v>2010</v>
      </c>
      <c r="V297" t="s" s="1">
        <v>2201</v>
      </c>
      <c r="W297" t="s" s="1">
        <v>2209</v>
      </c>
      <c r="X297" t="s" s="1">
        <v>2713</v>
      </c>
      <c r="Y297" t="n" s="6">
        <v>46023.0</v>
      </c>
      <c r="Z297" t="n" s="6">
        <v>46326.0</v>
      </c>
      <c r="AA297" t="s" s="1">
        <v>2201</v>
      </c>
      <c r="AB297" t="s" s="1">
        <v>1507</v>
      </c>
      <c r="AC297" t="s" s="1">
        <v>2928</v>
      </c>
      <c r="AD297" t="s" s="1">
        <v>2013</v>
      </c>
      <c r="AE297" t="s" s="1"/>
      <c r="AF297" t="s" s="1"/>
      <c r="AG297" t="s" s="1"/>
      <c r="AH297" t="s" s="1"/>
      <c r="AI297" t="s" s="1">
        <v>1400</v>
      </c>
      <c r="AJ297" t="s" s="1"/>
      <c r="AK297" t="s" s="1"/>
      <c r="AL297" t="s" s="1"/>
      <c r="AM297" t="s" s="1">
        <v>1438</v>
      </c>
      <c r="AN297" t="s" s="1">
        <v>3142</v>
      </c>
      <c r="AO297" t="s" s="1">
        <v>1678</v>
      </c>
      <c r="AP297" t="s" s="1">
        <v>238</v>
      </c>
      <c r="AQ297" t="s" s="1"/>
      <c r="AR297" t="s" s="1">
        <v>3041</v>
      </c>
      <c r="AS297" t="s" s="1">
        <v>233</v>
      </c>
      <c r="AT297" t="s" s="1">
        <v>1930</v>
      </c>
      <c r="AU297" t="s" s="1">
        <v>1236</v>
      </c>
      <c r="AV297" t="s" s="1">
        <v>2560</v>
      </c>
      <c r="AW297" t="s" s="1">
        <v>25</v>
      </c>
      <c r="AX297" t="s" s="1">
        <v>233</v>
      </c>
    </row>
    <row r="298" spans="1:50">
      <c r="A298" t="n" s="4">
        <v>294</v>
      </c>
      <c r="B298" t="s" s="1">
        <v>759</v>
      </c>
      <c r="C298" s="2">
        <f>HYPERLINK("https://my.zakupivli.pro/remote/dispatcher/state_purchase_view/63765644")</f>
        <v/>
      </c>
      <c r="D298" t="s" s="1">
        <v>1632</v>
      </c>
      <c r="E298" t="s" s="1">
        <v>333</v>
      </c>
      <c r="F298" t="s" s="1">
        <v>2995</v>
      </c>
      <c r="G298" t="s" s="1">
        <v>1725</v>
      </c>
      <c r="H298" t="n" s="6">
        <v>45986.0</v>
      </c>
      <c r="I298" t="n" s="6">
        <v>45986.0</v>
      </c>
      <c r="J298" t="n" s="8">
        <v>0.4057986111111111</v>
      </c>
      <c r="K298" t="n" s="6">
        <v>45989.0</v>
      </c>
      <c r="L298" t="n" s="8">
        <v>0.0</v>
      </c>
      <c r="M298" t="s" s="1">
        <v>2994</v>
      </c>
      <c r="N298" t="s" s="1">
        <v>1531</v>
      </c>
      <c r="O298" t="s" s="1">
        <v>1741</v>
      </c>
      <c r="P298" t="s" s="1">
        <v>521</v>
      </c>
      <c r="Q298" t="s" s="1">
        <v>3088</v>
      </c>
      <c r="R298" t="n" s="10">
        <v>408.0</v>
      </c>
      <c r="S298" t="s" s="1">
        <v>3019</v>
      </c>
      <c r="T298" t="n" s="1">
        <v>6600.0</v>
      </c>
      <c r="U298" t="s" s="1">
        <v>2010</v>
      </c>
      <c r="V298" t="s" s="1">
        <v>2201</v>
      </c>
      <c r="W298" t="s" s="1">
        <v>2803</v>
      </c>
      <c r="X298" t="s" s="1">
        <v>2783</v>
      </c>
      <c r="Y298" t="s" s="1"/>
      <c r="Z298" t="n" s="6">
        <v>46022.0</v>
      </c>
      <c r="AA298" t="s" s="1">
        <v>2201</v>
      </c>
      <c r="AB298" t="s" s="1"/>
      <c r="AC298" t="s" s="1">
        <v>2917</v>
      </c>
      <c r="AD298" t="s" s="1">
        <v>2201</v>
      </c>
      <c r="AE298" t="s" s="1"/>
      <c r="AF298" t="s" s="1"/>
      <c r="AG298" t="s" s="1"/>
      <c r="AH298" t="s" s="1"/>
      <c r="AI298" t="s" s="1">
        <v>1980</v>
      </c>
      <c r="AJ298" t="s" s="1"/>
      <c r="AK298" t="s" s="1"/>
      <c r="AL298" t="s" s="1">
        <v>1416</v>
      </c>
      <c r="AM298" t="s" s="1">
        <v>2008</v>
      </c>
      <c r="AN298" t="s" s="1"/>
      <c r="AO298" t="s" s="1">
        <v>1826</v>
      </c>
      <c r="AP298" t="s" s="1">
        <v>238</v>
      </c>
      <c r="AQ298" t="s" s="1"/>
      <c r="AR298" t="s" s="1">
        <v>3127</v>
      </c>
      <c r="AS298" t="s" s="1">
        <v>233</v>
      </c>
      <c r="AT298" t="s" s="1">
        <v>1583</v>
      </c>
      <c r="AU298" t="s" s="1">
        <v>1269</v>
      </c>
      <c r="AV298" t="s" s="1">
        <v>2570</v>
      </c>
      <c r="AW298" t="s" s="1">
        <v>142</v>
      </c>
      <c r="AX298" t="s" s="1">
        <v>233</v>
      </c>
    </row>
    <row r="299" spans="1:50">
      <c r="A299" t="n" s="4">
        <v>295</v>
      </c>
      <c r="B299" t="s" s="1">
        <v>758</v>
      </c>
      <c r="C299" s="2">
        <f>HYPERLINK("https://my.zakupivli.pro/remote/dispatcher/state_purchase_view/63764486")</f>
        <v/>
      </c>
      <c r="D299" t="s" s="1">
        <v>1632</v>
      </c>
      <c r="E299" t="s" s="1">
        <v>333</v>
      </c>
      <c r="F299" t="s" s="1">
        <v>2995</v>
      </c>
      <c r="G299" t="s" s="1">
        <v>1725</v>
      </c>
      <c r="H299" t="n" s="6">
        <v>45986.0</v>
      </c>
      <c r="I299" t="n" s="6">
        <v>45986.0</v>
      </c>
      <c r="J299" t="n" s="8">
        <v>0.3985416666666667</v>
      </c>
      <c r="K299" t="n" s="6">
        <v>45989.0</v>
      </c>
      <c r="L299" t="n" s="8">
        <v>0.0</v>
      </c>
      <c r="M299" t="s" s="1">
        <v>2994</v>
      </c>
      <c r="N299" t="s" s="1">
        <v>1531</v>
      </c>
      <c r="O299" t="s" s="1">
        <v>1463</v>
      </c>
      <c r="P299" t="s" s="1">
        <v>653</v>
      </c>
      <c r="Q299" t="s" s="1">
        <v>3088</v>
      </c>
      <c r="R299" t="n" s="10">
        <v>408.0</v>
      </c>
      <c r="S299" t="s" s="1">
        <v>3019</v>
      </c>
      <c r="T299" t="n" s="1">
        <v>11500.0</v>
      </c>
      <c r="U299" t="s" s="1">
        <v>2010</v>
      </c>
      <c r="V299" t="s" s="1">
        <v>2201</v>
      </c>
      <c r="W299" t="s" s="1">
        <v>1721</v>
      </c>
      <c r="X299" t="s" s="1">
        <v>2533</v>
      </c>
      <c r="Y299" t="s" s="1"/>
      <c r="Z299" t="n" s="6">
        <v>46022.0</v>
      </c>
      <c r="AA299" t="s" s="1">
        <v>2201</v>
      </c>
      <c r="AB299" t="s" s="1"/>
      <c r="AC299" t="s" s="1">
        <v>2835</v>
      </c>
      <c r="AD299" t="s" s="1">
        <v>2013</v>
      </c>
      <c r="AE299" t="s" s="1"/>
      <c r="AF299" t="s" s="1"/>
      <c r="AG299" t="s" s="1"/>
      <c r="AH299" t="s" s="1"/>
      <c r="AI299" t="s" s="1">
        <v>1804</v>
      </c>
      <c r="AJ299" t="s" s="1"/>
      <c r="AK299" t="s" s="1"/>
      <c r="AL299" t="s" s="1"/>
      <c r="AM299" t="s" s="1">
        <v>2008</v>
      </c>
      <c r="AN299" t="s" s="1"/>
      <c r="AO299" t="s" s="1">
        <v>1663</v>
      </c>
      <c r="AP299" t="s" s="1">
        <v>238</v>
      </c>
      <c r="AQ299" t="s" s="1"/>
      <c r="AR299" t="s" s="1">
        <v>1497</v>
      </c>
      <c r="AS299" t="s" s="1">
        <v>233</v>
      </c>
      <c r="AT299" t="s" s="1">
        <v>1477</v>
      </c>
      <c r="AU299" t="s" s="1">
        <v>1363</v>
      </c>
      <c r="AV299" t="s" s="1">
        <v>2370</v>
      </c>
      <c r="AW299" t="s" s="1">
        <v>95</v>
      </c>
      <c r="AX299" t="s" s="1">
        <v>233</v>
      </c>
    </row>
    <row r="300" spans="1:50">
      <c r="A300" t="n" s="4">
        <v>296</v>
      </c>
      <c r="B300" t="s" s="1">
        <v>757</v>
      </c>
      <c r="C300" s="2">
        <f>HYPERLINK("https://my.zakupivli.pro/remote/dispatcher/state_purchase_lot_view/1852015")</f>
        <v/>
      </c>
      <c r="D300" t="s" s="1">
        <v>1697</v>
      </c>
      <c r="E300" t="s" s="1">
        <v>333</v>
      </c>
      <c r="F300" t="s" s="1">
        <v>2995</v>
      </c>
      <c r="G300" t="s" s="1">
        <v>1526</v>
      </c>
      <c r="H300" t="n" s="6">
        <v>45986.0</v>
      </c>
      <c r="I300" t="n" s="6">
        <v>45986.0</v>
      </c>
      <c r="J300" t="n" s="8">
        <v>0.39424768518518516</v>
      </c>
      <c r="K300" t="n" s="6">
        <v>45994.0</v>
      </c>
      <c r="L300" t="n" s="8">
        <v>0.4166666666666667</v>
      </c>
      <c r="M300" t="n" s="9">
        <v>45995.65417375</v>
      </c>
      <c r="N300" t="s" s="1">
        <v>1531</v>
      </c>
      <c r="O300" t="s" s="1">
        <v>1795</v>
      </c>
      <c r="P300" t="s" s="1">
        <v>460</v>
      </c>
      <c r="Q300" t="n" s="10">
        <v>1029.65</v>
      </c>
      <c r="R300" t="n" s="10">
        <v>612.0</v>
      </c>
      <c r="S300" t="s" s="1">
        <v>3019</v>
      </c>
      <c r="T300" t="n" s="1">
        <v>23670.0</v>
      </c>
      <c r="U300" t="n" s="10">
        <v>205929.0</v>
      </c>
      <c r="V300" t="s" s="1">
        <v>2201</v>
      </c>
      <c r="W300" t="s" s="1">
        <v>1961</v>
      </c>
      <c r="X300" t="s" s="1">
        <v>2683</v>
      </c>
      <c r="Y300" t="n" s="6">
        <v>46023.0</v>
      </c>
      <c r="Z300" t="n" s="6">
        <v>46387.0</v>
      </c>
      <c r="AA300" t="s" s="1">
        <v>2201</v>
      </c>
      <c r="AB300" t="s" s="1">
        <v>1510</v>
      </c>
      <c r="AC300" t="s" s="1">
        <v>2964</v>
      </c>
      <c r="AD300" t="s" s="1">
        <v>2201</v>
      </c>
      <c r="AE300" t="s" s="1"/>
      <c r="AF300" t="s" s="1"/>
      <c r="AG300" t="s" s="1">
        <v>389</v>
      </c>
      <c r="AH300" t="s" s="1"/>
      <c r="AI300" t="s" s="1">
        <v>1980</v>
      </c>
      <c r="AJ300" t="s" s="1"/>
      <c r="AK300" t="s" s="1"/>
      <c r="AL300" t="s" s="1">
        <v>1409</v>
      </c>
      <c r="AM300" t="s" s="1">
        <v>2008</v>
      </c>
      <c r="AN300" t="s" s="1">
        <v>2963</v>
      </c>
      <c r="AO300" t="s" s="1">
        <v>1697</v>
      </c>
      <c r="AP300" t="s" s="1">
        <v>238</v>
      </c>
      <c r="AQ300" t="s" s="1">
        <v>713</v>
      </c>
      <c r="AR300" t="s" s="1">
        <v>1492</v>
      </c>
      <c r="AS300" t="s" s="1">
        <v>233</v>
      </c>
      <c r="AT300" t="s" s="1">
        <v>1421</v>
      </c>
      <c r="AU300" t="s" s="1">
        <v>1300</v>
      </c>
      <c r="AV300" t="s" s="1">
        <v>2459</v>
      </c>
      <c r="AW300" t="s" s="1">
        <v>540</v>
      </c>
      <c r="AX300" t="s" s="1">
        <v>233</v>
      </c>
    </row>
    <row r="301" spans="1:50">
      <c r="A301" t="n" s="4">
        <v>297</v>
      </c>
      <c r="B301" t="s" s="1">
        <v>756</v>
      </c>
      <c r="C301" s="2">
        <f>HYPERLINK("https://my.zakupivli.pro/remote/dispatcher/state_purchase_view/63763052")</f>
        <v/>
      </c>
      <c r="D301" t="s" s="1">
        <v>1691</v>
      </c>
      <c r="E301" t="s" s="1">
        <v>333</v>
      </c>
      <c r="F301" t="s" s="1">
        <v>2995</v>
      </c>
      <c r="G301" t="s" s="1">
        <v>1725</v>
      </c>
      <c r="H301" t="n" s="6">
        <v>45986.0</v>
      </c>
      <c r="I301" t="n" s="6">
        <v>45986.0</v>
      </c>
      <c r="J301" t="n" s="8">
        <v>0.3724074074074074</v>
      </c>
      <c r="K301" t="n" s="6">
        <v>45989.0</v>
      </c>
      <c r="L301" t="n" s="8">
        <v>0.3368055555555556</v>
      </c>
      <c r="M301" t="s" s="1">
        <v>2994</v>
      </c>
      <c r="N301" t="s" s="1">
        <v>1531</v>
      </c>
      <c r="O301" t="s" s="1">
        <v>1612</v>
      </c>
      <c r="P301" t="s" s="1">
        <v>328</v>
      </c>
      <c r="Q301" t="s" s="1">
        <v>3088</v>
      </c>
      <c r="R301" t="n" s="10">
        <v>612.0</v>
      </c>
      <c r="S301" t="s" s="1">
        <v>3019</v>
      </c>
      <c r="T301" t="n" s="1">
        <v>20000.0</v>
      </c>
      <c r="U301" t="s" s="1">
        <v>2010</v>
      </c>
      <c r="V301" t="s" s="1">
        <v>2201</v>
      </c>
      <c r="W301" t="s" s="1">
        <v>1727</v>
      </c>
      <c r="X301" t="s" s="1">
        <v>2657</v>
      </c>
      <c r="Y301" t="s" s="1"/>
      <c r="Z301" t="n" s="6">
        <v>46022.0</v>
      </c>
      <c r="AA301" t="s" s="1">
        <v>2013</v>
      </c>
      <c r="AB301" t="s" s="1">
        <v>2074</v>
      </c>
      <c r="AC301" t="s" s="1">
        <v>344</v>
      </c>
      <c r="AD301" t="s" s="1">
        <v>2201</v>
      </c>
      <c r="AE301" t="s" s="1"/>
      <c r="AF301" t="s" s="1"/>
      <c r="AG301" t="s" s="1"/>
      <c r="AH301" t="s" s="1">
        <v>367</v>
      </c>
      <c r="AI301" t="s" s="1">
        <v>1980</v>
      </c>
      <c r="AJ301" t="s" s="1"/>
      <c r="AK301" t="s" s="1"/>
      <c r="AL301" t="s" s="1">
        <v>2078</v>
      </c>
      <c r="AM301" t="s" s="1">
        <v>1713</v>
      </c>
      <c r="AN301" t="s" s="1"/>
      <c r="AO301" t="s" s="1">
        <v>1593</v>
      </c>
      <c r="AP301" t="s" s="1">
        <v>238</v>
      </c>
      <c r="AQ301" t="s" s="1"/>
      <c r="AR301" t="s" s="1">
        <v>1726</v>
      </c>
      <c r="AS301" t="s" s="1">
        <v>233</v>
      </c>
      <c r="AT301" t="s" s="1">
        <v>1626</v>
      </c>
      <c r="AU301" t="s" s="1">
        <v>1167</v>
      </c>
      <c r="AV301" t="s" s="1">
        <v>2394</v>
      </c>
      <c r="AW301" t="s" s="1">
        <v>89</v>
      </c>
      <c r="AX301" t="s" s="1">
        <v>233</v>
      </c>
    </row>
    <row r="302" spans="1:50">
      <c r="A302" t="n" s="4">
        <v>298</v>
      </c>
      <c r="B302" t="s" s="1">
        <v>755</v>
      </c>
      <c r="C302" s="2">
        <f>HYPERLINK("https://my.zakupivli.pro/remote/dispatcher/state_purchase_view/63762643")</f>
        <v/>
      </c>
      <c r="D302" t="s" s="1">
        <v>1691</v>
      </c>
      <c r="E302" t="s" s="1">
        <v>333</v>
      </c>
      <c r="F302" t="s" s="1">
        <v>2995</v>
      </c>
      <c r="G302" t="s" s="1">
        <v>1725</v>
      </c>
      <c r="H302" t="n" s="6">
        <v>45986.0</v>
      </c>
      <c r="I302" t="n" s="6">
        <v>45986.0</v>
      </c>
      <c r="J302" t="n" s="8">
        <v>0.365</v>
      </c>
      <c r="K302" t="n" s="6">
        <v>45992.0</v>
      </c>
      <c r="L302" t="n" s="8">
        <v>0.4166666666666667</v>
      </c>
      <c r="M302" t="s" s="1">
        <v>2994</v>
      </c>
      <c r="N302" t="s" s="1">
        <v>1531</v>
      </c>
      <c r="O302" t="s" s="1">
        <v>1772</v>
      </c>
      <c r="P302" t="s" s="1">
        <v>496</v>
      </c>
      <c r="Q302" t="s" s="1">
        <v>3088</v>
      </c>
      <c r="R302" t="n" s="10">
        <v>612.0</v>
      </c>
      <c r="S302" t="s" s="1">
        <v>3019</v>
      </c>
      <c r="T302" t="n" s="1">
        <v>75000.0</v>
      </c>
      <c r="U302" t="s" s="1">
        <v>2010</v>
      </c>
      <c r="V302" t="s" s="1">
        <v>2201</v>
      </c>
      <c r="W302" t="s" s="1">
        <v>1624</v>
      </c>
      <c r="X302" t="s" s="1">
        <v>2694</v>
      </c>
      <c r="Y302" t="n" s="6">
        <v>46023.0</v>
      </c>
      <c r="Z302" t="n" s="6">
        <v>46387.0</v>
      </c>
      <c r="AA302" t="s" s="1">
        <v>2201</v>
      </c>
      <c r="AB302" t="s" s="1"/>
      <c r="AC302" t="s" s="1">
        <v>1703</v>
      </c>
      <c r="AD302" t="s" s="1">
        <v>2201</v>
      </c>
      <c r="AE302" t="s" s="1"/>
      <c r="AF302" t="s" s="1"/>
      <c r="AG302" t="s" s="1"/>
      <c r="AH302" t="s" s="1"/>
      <c r="AI302" t="s" s="1">
        <v>2081</v>
      </c>
      <c r="AJ302" t="s" s="1"/>
      <c r="AK302" t="s" s="1"/>
      <c r="AL302" t="s" s="1">
        <v>2089</v>
      </c>
      <c r="AM302" t="s" s="1">
        <v>1713</v>
      </c>
      <c r="AN302" t="s" s="1"/>
      <c r="AO302" t="s" s="1">
        <v>1691</v>
      </c>
      <c r="AP302" t="s" s="1">
        <v>238</v>
      </c>
      <c r="AQ302" t="s" s="1"/>
      <c r="AR302" t="s" s="1">
        <v>3075</v>
      </c>
      <c r="AS302" t="s" s="1">
        <v>233</v>
      </c>
      <c r="AT302" t="s" s="1">
        <v>2212</v>
      </c>
      <c r="AU302" t="s" s="1">
        <v>1075</v>
      </c>
      <c r="AV302" t="s" s="1">
        <v>2348</v>
      </c>
      <c r="AW302" t="s" s="1">
        <v>97</v>
      </c>
      <c r="AX302" t="s" s="1">
        <v>233</v>
      </c>
    </row>
    <row r="303" spans="1:50">
      <c r="A303" t="n" s="4">
        <v>299</v>
      </c>
      <c r="B303" t="s" s="1">
        <v>754</v>
      </c>
      <c r="C303" s="2">
        <f>HYPERLINK("https://my.zakupivli.pro/remote/dispatcher/state_purchase_view/63762622")</f>
        <v/>
      </c>
      <c r="D303" t="s" s="1">
        <v>1678</v>
      </c>
      <c r="E303" t="s" s="1">
        <v>333</v>
      </c>
      <c r="F303" t="s" s="1">
        <v>2995</v>
      </c>
      <c r="G303" t="s" s="1">
        <v>1725</v>
      </c>
      <c r="H303" t="n" s="6">
        <v>45986.0</v>
      </c>
      <c r="I303" t="n" s="6">
        <v>45986.0</v>
      </c>
      <c r="J303" t="n" s="8">
        <v>0.36721064814814813</v>
      </c>
      <c r="K303" t="n" s="6">
        <v>45989.0</v>
      </c>
      <c r="L303" t="n" s="8">
        <v>0.0</v>
      </c>
      <c r="M303" t="s" s="1">
        <v>2994</v>
      </c>
      <c r="N303" t="s" s="1">
        <v>1531</v>
      </c>
      <c r="O303" t="s" s="1">
        <v>5</v>
      </c>
      <c r="P303" t="s" s="1">
        <v>666</v>
      </c>
      <c r="Q303" t="s" s="1">
        <v>3088</v>
      </c>
      <c r="R303" t="n" s="10">
        <v>612.0</v>
      </c>
      <c r="S303" t="s" s="1">
        <v>3019</v>
      </c>
      <c r="T303" t="n" s="1">
        <v>34700.0</v>
      </c>
      <c r="U303" t="s" s="1">
        <v>2010</v>
      </c>
      <c r="V303" t="s" s="1">
        <v>2201</v>
      </c>
      <c r="W303" t="s" s="1">
        <v>2021</v>
      </c>
      <c r="X303" t="s" s="1">
        <v>2652</v>
      </c>
      <c r="Y303" t="s" s="1"/>
      <c r="Z303" t="n" s="6">
        <v>46022.0</v>
      </c>
      <c r="AA303" t="s" s="1">
        <v>2201</v>
      </c>
      <c r="AB303" t="s" s="1"/>
      <c r="AC303" t="s" s="1">
        <v>2917</v>
      </c>
      <c r="AD303" t="s" s="1">
        <v>2201</v>
      </c>
      <c r="AE303" t="s" s="1"/>
      <c r="AF303" t="s" s="1"/>
      <c r="AG303" t="s" s="1"/>
      <c r="AH303" t="s" s="1"/>
      <c r="AI303" t="s" s="1">
        <v>1980</v>
      </c>
      <c r="AJ303" t="s" s="1"/>
      <c r="AK303" t="s" s="1"/>
      <c r="AL303" t="s" s="1"/>
      <c r="AM303" t="s" s="1">
        <v>1438</v>
      </c>
      <c r="AN303" t="s" s="1"/>
      <c r="AO303" t="s" s="1">
        <v>1826</v>
      </c>
      <c r="AP303" t="s" s="1">
        <v>238</v>
      </c>
      <c r="AQ303" t="s" s="1"/>
      <c r="AR303" t="s" s="1">
        <v>2023</v>
      </c>
      <c r="AS303" t="s" s="1">
        <v>233</v>
      </c>
      <c r="AT303" t="s" s="1">
        <v>2039</v>
      </c>
      <c r="AU303" t="s" s="1">
        <v>1253</v>
      </c>
      <c r="AV303" t="s" s="1">
        <v>2483</v>
      </c>
      <c r="AW303" t="s" s="1">
        <v>194</v>
      </c>
      <c r="AX303" t="s" s="1">
        <v>233</v>
      </c>
    </row>
    <row r="304" spans="1:50">
      <c r="A304" t="n" s="4">
        <v>300</v>
      </c>
      <c r="B304" t="s" s="1">
        <v>753</v>
      </c>
      <c r="C304" s="2">
        <f>HYPERLINK("https://my.zakupivli.pro/remote/dispatcher/state_purchase_view/63762603")</f>
        <v/>
      </c>
      <c r="D304" t="s" s="1">
        <v>1678</v>
      </c>
      <c r="E304" t="s" s="1">
        <v>333</v>
      </c>
      <c r="F304" t="s" s="1">
        <v>2995</v>
      </c>
      <c r="G304" t="s" s="1">
        <v>1725</v>
      </c>
      <c r="H304" t="n" s="6">
        <v>45986.0</v>
      </c>
      <c r="I304" t="n" s="6">
        <v>45986.0</v>
      </c>
      <c r="J304" t="n" s="8">
        <v>0.3628240740740741</v>
      </c>
      <c r="K304" t="n" s="6">
        <v>45989.0</v>
      </c>
      <c r="L304" t="n" s="8">
        <v>0.4166666666666667</v>
      </c>
      <c r="M304" t="s" s="1">
        <v>2994</v>
      </c>
      <c r="N304" t="s" s="1">
        <v>1531</v>
      </c>
      <c r="O304" t="s" s="1">
        <v>1483</v>
      </c>
      <c r="P304" t="s" s="1">
        <v>622</v>
      </c>
      <c r="Q304" t="s" s="1">
        <v>3088</v>
      </c>
      <c r="R304" t="n" s="10">
        <v>2040.0</v>
      </c>
      <c r="S304" t="s" s="1">
        <v>3019</v>
      </c>
      <c r="T304" t="n" s="1">
        <v>325000.0</v>
      </c>
      <c r="U304" t="s" s="1">
        <v>2010</v>
      </c>
      <c r="V304" t="s" s="1">
        <v>2201</v>
      </c>
      <c r="W304" t="s" s="1">
        <v>1624</v>
      </c>
      <c r="X304" t="s" s="1">
        <v>2564</v>
      </c>
      <c r="Y304" t="s" s="1"/>
      <c r="Z304" t="n" s="6">
        <v>46022.0</v>
      </c>
      <c r="AA304" t="s" s="1">
        <v>2201</v>
      </c>
      <c r="AB304" t="s" s="1"/>
      <c r="AC304" t="s" s="1"/>
      <c r="AD304" t="s" s="1">
        <v>2201</v>
      </c>
      <c r="AE304" t="s" s="1"/>
      <c r="AF304" t="s" s="1"/>
      <c r="AG304" t="s" s="1"/>
      <c r="AH304" t="s" s="1"/>
      <c r="AI304" t="s" s="1">
        <v>2081</v>
      </c>
      <c r="AJ304" t="s" s="1"/>
      <c r="AK304" t="s" s="1"/>
      <c r="AL304" t="s" s="1"/>
      <c r="AM304" t="s" s="1">
        <v>1438</v>
      </c>
      <c r="AN304" t="s" s="1"/>
      <c r="AO304" t="s" s="1">
        <v>1678</v>
      </c>
      <c r="AP304" t="s" s="1">
        <v>238</v>
      </c>
      <c r="AQ304" t="s" s="1"/>
      <c r="AR304" t="s" s="1">
        <v>3122</v>
      </c>
      <c r="AS304" t="s" s="1">
        <v>233</v>
      </c>
      <c r="AT304" t="s" s="1">
        <v>1447</v>
      </c>
      <c r="AU304" t="s" s="1">
        <v>1234</v>
      </c>
      <c r="AV304" t="s" s="1">
        <v>2356</v>
      </c>
      <c r="AW304" t="s" s="1">
        <v>158</v>
      </c>
      <c r="AX304" t="s" s="1">
        <v>233</v>
      </c>
    </row>
    <row r="305" spans="1:50">
      <c r="A305" t="n" s="4">
        <v>301</v>
      </c>
      <c r="B305" t="s" s="1">
        <v>752</v>
      </c>
      <c r="C305" s="2">
        <f>HYPERLINK("https://my.zakupivli.pro/remote/dispatcher/state_purchase_lot_view/1851977")</f>
        <v/>
      </c>
      <c r="D305" t="s" s="1">
        <v>1659</v>
      </c>
      <c r="E305" t="s" s="1">
        <v>333</v>
      </c>
      <c r="F305" t="s" s="1">
        <v>2995</v>
      </c>
      <c r="G305" t="s" s="1">
        <v>1526</v>
      </c>
      <c r="H305" t="n" s="6">
        <v>45986.0</v>
      </c>
      <c r="I305" t="n" s="6">
        <v>45986.0</v>
      </c>
      <c r="J305" t="n" s="8">
        <v>0.35585648148148147</v>
      </c>
      <c r="K305" t="n" s="6">
        <v>45994.0</v>
      </c>
      <c r="L305" t="n" s="8">
        <v>0.3375</v>
      </c>
      <c r="M305" t="n" s="9">
        <v>45995.62548988426</v>
      </c>
      <c r="N305" t="s" s="1">
        <v>1531</v>
      </c>
      <c r="O305" t="s" s="1">
        <v>1831</v>
      </c>
      <c r="P305" t="s" s="1">
        <v>384</v>
      </c>
      <c r="Q305" t="n" s="10">
        <v>2140.0</v>
      </c>
      <c r="R305" t="n" s="10">
        <v>612.0</v>
      </c>
      <c r="S305" t="s" s="1">
        <v>3019</v>
      </c>
      <c r="T305" t="n" s="1">
        <v>43000.0</v>
      </c>
      <c r="U305" t="n" s="10">
        <v>428000.0</v>
      </c>
      <c r="V305" t="s" s="1">
        <v>2201</v>
      </c>
      <c r="W305" t="s" s="1">
        <v>1495</v>
      </c>
      <c r="X305" t="s" s="1">
        <v>2541</v>
      </c>
      <c r="Y305" t="n" s="6">
        <v>46023.0</v>
      </c>
      <c r="Z305" t="n" s="6">
        <v>46387.0</v>
      </c>
      <c r="AA305" t="s" s="1">
        <v>2201</v>
      </c>
      <c r="AB305" t="s" s="1"/>
      <c r="AC305" t="s" s="1">
        <v>2827</v>
      </c>
      <c r="AD305" t="s" s="1">
        <v>2013</v>
      </c>
      <c r="AE305" t="s" s="1"/>
      <c r="AF305" t="s" s="1">
        <v>2997</v>
      </c>
      <c r="AG305" t="s" s="1"/>
      <c r="AH305" t="s" s="1"/>
      <c r="AI305" t="s" s="1">
        <v>1804</v>
      </c>
      <c r="AJ305" t="s" s="1">
        <v>742</v>
      </c>
      <c r="AK305" t="s" s="1"/>
      <c r="AL305" t="s" s="1">
        <v>2083</v>
      </c>
      <c r="AM305" t="s" s="1">
        <v>1438</v>
      </c>
      <c r="AN305" t="s" s="1">
        <v>11</v>
      </c>
      <c r="AO305" t="s" s="1">
        <v>3001</v>
      </c>
      <c r="AP305" t="s" s="1">
        <v>238</v>
      </c>
      <c r="AQ305" t="s" s="1">
        <v>1138</v>
      </c>
      <c r="AR305" t="s" s="1">
        <v>3039</v>
      </c>
      <c r="AS305" t="s" s="1">
        <v>233</v>
      </c>
      <c r="AT305" t="s" s="1">
        <v>2009</v>
      </c>
      <c r="AU305" t="s" s="1">
        <v>1170</v>
      </c>
      <c r="AV305" t="s" s="1">
        <v>2293</v>
      </c>
      <c r="AW305" t="s" s="1">
        <v>231</v>
      </c>
      <c r="AX305" t="s" s="1">
        <v>233</v>
      </c>
    </row>
    <row r="306" spans="1:50">
      <c r="A306" t="n" s="4">
        <v>302</v>
      </c>
      <c r="B306" t="s" s="1">
        <v>751</v>
      </c>
      <c r="C306" s="2">
        <f>HYPERLINK("https://my.zakupivli.pro/remote/dispatcher/state_purchase_view/63761708")</f>
        <v/>
      </c>
      <c r="D306" t="s" s="1">
        <v>1691</v>
      </c>
      <c r="E306" t="s" s="1">
        <v>333</v>
      </c>
      <c r="F306" t="s" s="1">
        <v>2995</v>
      </c>
      <c r="G306" t="s" s="1">
        <v>1725</v>
      </c>
      <c r="H306" t="n" s="6">
        <v>45986.0</v>
      </c>
      <c r="I306" t="n" s="6">
        <v>45986.0</v>
      </c>
      <c r="J306" t="n" s="8">
        <v>0.34172453703703703</v>
      </c>
      <c r="K306" t="n" s="6">
        <v>45989.0</v>
      </c>
      <c r="L306" t="n" s="8">
        <v>0.3333333333333333</v>
      </c>
      <c r="M306" t="s" s="1">
        <v>2994</v>
      </c>
      <c r="N306" t="s" s="1">
        <v>1531</v>
      </c>
      <c r="O306" t="s" s="1">
        <v>2037</v>
      </c>
      <c r="P306" t="s" s="1">
        <v>297</v>
      </c>
      <c r="Q306" t="s" s="1">
        <v>3088</v>
      </c>
      <c r="R306" t="n" s="10">
        <v>612.0</v>
      </c>
      <c r="S306" t="s" s="1">
        <v>3019</v>
      </c>
      <c r="T306" t="n" s="1">
        <v>80000.0</v>
      </c>
      <c r="U306" t="s" s="1">
        <v>2010</v>
      </c>
      <c r="V306" t="s" s="1">
        <v>2201</v>
      </c>
      <c r="W306" t="s" s="1">
        <v>1627</v>
      </c>
      <c r="X306" t="s" s="1">
        <v>2673</v>
      </c>
      <c r="Y306" t="s" s="1"/>
      <c r="Z306" t="n" s="6">
        <v>46022.0</v>
      </c>
      <c r="AA306" t="s" s="1">
        <v>2201</v>
      </c>
      <c r="AB306" t="s" s="1"/>
      <c r="AC306" t="s" s="1"/>
      <c r="AD306" t="s" s="1">
        <v>2201</v>
      </c>
      <c r="AE306" t="s" s="1"/>
      <c r="AF306" t="s" s="1"/>
      <c r="AG306" t="s" s="1"/>
      <c r="AH306" t="s" s="1"/>
      <c r="AI306" t="s" s="1">
        <v>2081</v>
      </c>
      <c r="AJ306" t="s" s="1"/>
      <c r="AK306" t="s" s="1"/>
      <c r="AL306" t="s" s="1">
        <v>1407</v>
      </c>
      <c r="AM306" t="s" s="1">
        <v>1713</v>
      </c>
      <c r="AN306" t="s" s="1"/>
      <c r="AO306" t="s" s="1">
        <v>1691</v>
      </c>
      <c r="AP306" t="s" s="1">
        <v>238</v>
      </c>
      <c r="AQ306" t="s" s="1"/>
      <c r="AR306" t="s" s="1">
        <v>1868</v>
      </c>
      <c r="AS306" t="s" s="1">
        <v>233</v>
      </c>
      <c r="AT306" t="s" s="1">
        <v>2026</v>
      </c>
      <c r="AU306" t="s" s="1">
        <v>1143</v>
      </c>
      <c r="AV306" t="s" s="1">
        <v>2357</v>
      </c>
      <c r="AW306" t="s" s="1">
        <v>224</v>
      </c>
      <c r="AX306" t="s" s="1">
        <v>233</v>
      </c>
    </row>
    <row r="307" spans="1:50">
      <c r="A307" t="n" s="4">
        <v>303</v>
      </c>
      <c r="B307" t="s" s="1">
        <v>750</v>
      </c>
      <c r="C307" s="2">
        <f>HYPERLINK("https://my.zakupivli.pro/remote/dispatcher/state_purchase_view/63761669")</f>
        <v/>
      </c>
      <c r="D307" t="s" s="1">
        <v>1632</v>
      </c>
      <c r="E307" t="s" s="1">
        <v>333</v>
      </c>
      <c r="F307" t="s" s="1">
        <v>2995</v>
      </c>
      <c r="G307" t="s" s="1">
        <v>1725</v>
      </c>
      <c r="H307" t="n" s="6">
        <v>45986.0</v>
      </c>
      <c r="I307" t="n" s="6">
        <v>45986.0</v>
      </c>
      <c r="J307" t="n" s="8">
        <v>0.21130787037037038</v>
      </c>
      <c r="K307" t="n" s="6">
        <v>45989.0</v>
      </c>
      <c r="L307" t="n" s="8">
        <v>0.0</v>
      </c>
      <c r="M307" t="s" s="1">
        <v>2994</v>
      </c>
      <c r="N307" t="s" s="1">
        <v>1531</v>
      </c>
      <c r="O307" t="s" s="1">
        <v>1401</v>
      </c>
      <c r="P307" t="s" s="1">
        <v>289</v>
      </c>
      <c r="Q307" t="s" s="1">
        <v>3088</v>
      </c>
      <c r="R307" t="n" s="10">
        <v>408.0</v>
      </c>
      <c r="S307" t="s" s="1">
        <v>3019</v>
      </c>
      <c r="T307" t="n" s="1">
        <v>18500.0</v>
      </c>
      <c r="U307" t="s" s="1">
        <v>2010</v>
      </c>
      <c r="V307" t="s" s="1">
        <v>2201</v>
      </c>
      <c r="W307" t="s" s="1">
        <v>2021</v>
      </c>
      <c r="X307" t="s" s="1">
        <v>2399</v>
      </c>
      <c r="Y307" t="s" s="1"/>
      <c r="Z307" t="n" s="6">
        <v>46022.0</v>
      </c>
      <c r="AA307" t="s" s="1">
        <v>2201</v>
      </c>
      <c r="AB307" t="s" s="1"/>
      <c r="AC307" t="s" s="1"/>
      <c r="AD307" t="s" s="1">
        <v>2201</v>
      </c>
      <c r="AE307" t="s" s="1"/>
      <c r="AF307" t="s" s="1"/>
      <c r="AG307" t="s" s="1"/>
      <c r="AH307" t="s" s="1"/>
      <c r="AI307" t="s" s="1">
        <v>2081</v>
      </c>
      <c r="AJ307" t="s" s="1"/>
      <c r="AK307" t="s" s="1"/>
      <c r="AL307" t="s" s="1"/>
      <c r="AM307" t="s" s="1">
        <v>2008</v>
      </c>
      <c r="AN307" t="s" s="1"/>
      <c r="AO307" t="s" s="1">
        <v>1663</v>
      </c>
      <c r="AP307" t="s" s="1">
        <v>238</v>
      </c>
      <c r="AQ307" t="s" s="1"/>
      <c r="AR307" t="s" s="1">
        <v>3063</v>
      </c>
      <c r="AS307" t="s" s="1">
        <v>233</v>
      </c>
      <c r="AT307" t="s" s="1">
        <v>2002</v>
      </c>
      <c r="AU307" t="s" s="1">
        <v>1357</v>
      </c>
      <c r="AV307" t="s" s="1">
        <v>2486</v>
      </c>
      <c r="AW307" t="s" s="1">
        <v>178</v>
      </c>
      <c r="AX307" t="s" s="1">
        <v>233</v>
      </c>
    </row>
    <row r="308" spans="1:50">
      <c r="A308" t="n" s="4">
        <v>304</v>
      </c>
      <c r="B308" t="s" s="1">
        <v>749</v>
      </c>
      <c r="C308" s="2">
        <f>HYPERLINK("https://my.zakupivli.pro/remote/dispatcher/state_purchase_lot_view/1853142")</f>
        <v/>
      </c>
      <c r="D308" t="s" s="1">
        <v>1632</v>
      </c>
      <c r="E308" t="s" s="1">
        <v>333</v>
      </c>
      <c r="F308" t="s" s="1">
        <v>2995</v>
      </c>
      <c r="G308" t="s" s="1">
        <v>1526</v>
      </c>
      <c r="H308" t="n" s="6">
        <v>45986.0</v>
      </c>
      <c r="I308" t="n" s="6">
        <v>45986.0</v>
      </c>
      <c r="J308" t="n" s="8">
        <v>0.664375</v>
      </c>
      <c r="K308" t="n" s="6">
        <v>45994.0</v>
      </c>
      <c r="L308" t="n" s="8">
        <v>0.0</v>
      </c>
      <c r="M308" t="n" s="9">
        <v>45994.50958888889</v>
      </c>
      <c r="N308" t="s" s="1">
        <v>1531</v>
      </c>
      <c r="O308" t="s" s="1">
        <v>1810</v>
      </c>
      <c r="P308" t="s" s="1">
        <v>676</v>
      </c>
      <c r="Q308" t="n" s="10">
        <v>247.24</v>
      </c>
      <c r="R308" t="n" s="10">
        <v>142.8</v>
      </c>
      <c r="S308" t="s" s="1">
        <v>3019</v>
      </c>
      <c r="T308" t="n" s="1">
        <v>5581.0</v>
      </c>
      <c r="U308" t="n" s="10">
        <v>49447.66</v>
      </c>
      <c r="V308" t="s" s="1">
        <v>2201</v>
      </c>
      <c r="W308" t="s" s="1">
        <v>2021</v>
      </c>
      <c r="X308" t="s" s="1">
        <v>2695</v>
      </c>
      <c r="Y308" t="s" s="1"/>
      <c r="Z308" t="n" s="6">
        <v>46022.0</v>
      </c>
      <c r="AA308" t="s" s="1"/>
      <c r="AB308" t="s" s="1"/>
      <c r="AC308" t="s" s="1"/>
      <c r="AD308" t="s" s="1"/>
      <c r="AE308" t="s" s="1"/>
      <c r="AF308" t="s" s="1"/>
      <c r="AG308" t="s" s="1"/>
      <c r="AH308" t="s" s="1"/>
      <c r="AI308" t="s" s="1"/>
      <c r="AJ308" t="s" s="1"/>
      <c r="AK308" t="s" s="1"/>
      <c r="AL308" t="s" s="1"/>
      <c r="AM308" t="s" s="1"/>
      <c r="AN308" t="s" s="1"/>
      <c r="AO308" t="s" s="1">
        <v>1632</v>
      </c>
      <c r="AP308" t="s" s="1">
        <v>238</v>
      </c>
      <c r="AQ308" t="s" s="1">
        <v>716</v>
      </c>
      <c r="AR308" t="s" s="1">
        <v>1424</v>
      </c>
      <c r="AS308" t="s" s="1">
        <v>233</v>
      </c>
      <c r="AT308" t="s" s="1">
        <v>2069</v>
      </c>
      <c r="AU308" t="s" s="1">
        <v>1062</v>
      </c>
      <c r="AV308" t="s" s="1">
        <v>2478</v>
      </c>
      <c r="AW308" t="s" s="1">
        <v>179</v>
      </c>
      <c r="AX308" t="s" s="1">
        <v>233</v>
      </c>
    </row>
    <row r="309" spans="1:50">
      <c r="A309" t="s" s="1">
        <v>1731</v>
      </c>
    </row>
  </sheetData>
  <autoFilter ref="A4:AX308"/>
  <hyperlinks>
    <hyperlink display="mailto:report-feedback@zakupivli.pro" ref="A2" r:id="rId1"/>
    <hyperlink display="https://my.zakupivli.pro/remote/dispatcher/state_purchase_lot_view/1853751" ref="C5" r:id="rId2"/>
    <hyperlink display="https://my.zakupivli.pro/remote/dispatcher/state_purchase_view/63806816" ref="C6" r:id="rId3"/>
    <hyperlink display="https://my.zakupivli.pro/remote/dispatcher/state_purchase_lot_view/1853748" ref="C7" r:id="rId4"/>
    <hyperlink display="https://my.zakupivli.pro/remote/dispatcher/state_purchase_view/63806619" ref="C8" r:id="rId5"/>
    <hyperlink display="https://my.zakupivli.pro/remote/dispatcher/state_purchase_lot_view/1853743" ref="C9" r:id="rId6"/>
    <hyperlink display="https://my.zakupivli.pro/remote/dispatcher/state_purchase_lot_view/1853738" ref="C10" r:id="rId7"/>
    <hyperlink display="https://my.zakupivli.pro/remote/dispatcher/state_purchase_view/63806136" ref="C11" r:id="rId8"/>
    <hyperlink display="https://my.zakupivli.pro/remote/dispatcher/state_purchase_view/63806332" ref="C12" r:id="rId9"/>
    <hyperlink display="https://my.zakupivli.pro/remote/dispatcher/state_purchase_view/63806252" ref="C13" r:id="rId10"/>
    <hyperlink display="https://my.zakupivli.pro/remote/dispatcher/state_purchase_view/63806170" ref="C14" r:id="rId11"/>
    <hyperlink display="https://my.zakupivli.pro/remote/dispatcher/state_purchase_view/63806126" ref="C15" r:id="rId12"/>
    <hyperlink display="https://my.zakupivli.pro/remote/dispatcher/state_purchase_lot_view/1853720" ref="C16" r:id="rId13"/>
    <hyperlink display="https://my.zakupivli.pro/remote/dispatcher/state_purchase_view/63806107" ref="C17" r:id="rId14"/>
    <hyperlink display="https://my.zakupivli.pro/remote/dispatcher/state_purchase_lot_view/1853711" ref="C18" r:id="rId15"/>
    <hyperlink display="https://my.zakupivli.pro/remote/dispatcher/state_purchase_lot_view/1853695" ref="C19" r:id="rId16"/>
    <hyperlink display="https://my.zakupivli.pro/remote/dispatcher/state_purchase_view/63805597" ref="C20" r:id="rId17"/>
    <hyperlink display="https://my.zakupivli.pro/remote/dispatcher/state_purchase_view/63805307" ref="C21" r:id="rId18"/>
    <hyperlink display="https://my.zakupivli.pro/remote/dispatcher/state_purchase_lot_view/1853670" ref="C22" r:id="rId19"/>
    <hyperlink display="https://my.zakupivli.pro/remote/dispatcher/state_purchase_view/63805432" ref="C23" r:id="rId20"/>
    <hyperlink display="https://my.zakupivli.pro/remote/dispatcher/state_purchase_view/63805392" ref="C24" r:id="rId21"/>
    <hyperlink display="https://my.zakupivli.pro/remote/dispatcher/state_purchase_view/63805441" ref="C25" r:id="rId22"/>
    <hyperlink display="https://my.zakupivli.pro/remote/dispatcher/state_purchase_view/63805345" ref="C26" r:id="rId23"/>
    <hyperlink display="https://my.zakupivli.pro/remote/dispatcher/state_purchase_lot_view/1853666" ref="C27" r:id="rId24"/>
    <hyperlink display="https://my.zakupivli.pro/remote/dispatcher/state_purchase_view/63805178" ref="C28" r:id="rId25"/>
    <hyperlink display="https://my.zakupivli.pro/remote/dispatcher/state_purchase_view/63804900" ref="C29" r:id="rId26"/>
    <hyperlink display="https://my.zakupivli.pro/remote/dispatcher/state_purchase_view/63804844" ref="C30" r:id="rId27"/>
    <hyperlink display="https://my.zakupivli.pro/remote/dispatcher/state_purchase_view/63804735" ref="C31" r:id="rId28"/>
    <hyperlink display="https://my.zakupivli.pro/remote/dispatcher/state_purchase_view/63804625" ref="C32" r:id="rId29"/>
    <hyperlink display="https://my.zakupivli.pro/remote/dispatcher/state_purchase_view/63804397" ref="C33" r:id="rId30"/>
    <hyperlink display="https://my.zakupivli.pro/remote/dispatcher/state_purchase_view/63804612" ref="C34" r:id="rId31"/>
    <hyperlink display="https://my.zakupivli.pro/remote/dispatcher/state_purchase_view/63803968" ref="C35" r:id="rId32"/>
    <hyperlink display="https://my.zakupivli.pro/remote/dispatcher/state_purchase_view/63803780" ref="C36" r:id="rId33"/>
    <hyperlink display="https://my.zakupivli.pro/remote/dispatcher/state_purchase_view/63803518" ref="C37" r:id="rId34"/>
    <hyperlink display="https://my.zakupivli.pro/remote/dispatcher/state_purchase_view/63803182" ref="C38" r:id="rId35"/>
    <hyperlink display="https://my.zakupivli.pro/remote/dispatcher/state_purchase_view/63803373" ref="C39" r:id="rId36"/>
    <hyperlink display="https://my.zakupivli.pro/remote/dispatcher/state_purchase_lot_view/1853544" ref="C40" r:id="rId37"/>
    <hyperlink display="https://my.zakupivli.pro/remote/dispatcher/state_purchase_lot_view/1853578" ref="C41" r:id="rId38"/>
    <hyperlink display="https://my.zakupivli.pro/remote/dispatcher/state_purchase_view/63803059" ref="C42" r:id="rId39"/>
    <hyperlink display="https://my.zakupivli.pro/remote/dispatcher/state_purchase_view/63803545" ref="C43" r:id="rId40"/>
    <hyperlink display="https://my.zakupivli.pro/remote/dispatcher/state_purchase_view/63802491" ref="C44" r:id="rId41"/>
    <hyperlink display="https://my.zakupivli.pro/remote/dispatcher/state_purchase_lot_view/1853464" ref="C45" r:id="rId42"/>
    <hyperlink display="https://my.zakupivli.pro/remote/dispatcher/state_purchase_view/63802294" ref="C46" r:id="rId43"/>
    <hyperlink display="https://my.zakupivli.pro/remote/dispatcher/state_purchase_view/63802139" ref="C47" r:id="rId44"/>
    <hyperlink display="https://my.zakupivli.pro/remote/dispatcher/state_purchase_view/63802079" ref="C48" r:id="rId45"/>
    <hyperlink display="https://my.zakupivli.pro/remote/dispatcher/state_purchase_lot_view/1853445" ref="C49" r:id="rId46"/>
    <hyperlink display="https://my.zakupivli.pro/remote/dispatcher/state_purchase_view/63801885" ref="C50" r:id="rId47"/>
    <hyperlink display="https://my.zakupivli.pro/remote/dispatcher/state_purchase_view/63801883" ref="C51" r:id="rId48"/>
    <hyperlink display="https://my.zakupivli.pro/remote/dispatcher/state_purchase_lot_view/1853417" ref="C52" r:id="rId49"/>
    <hyperlink display="https://my.zakupivli.pro/remote/dispatcher/state_purchase_lot_view/1853428" ref="C53" r:id="rId50"/>
    <hyperlink display="https://my.zakupivli.pro/remote/dispatcher/state_purchase_view/63801524" ref="C54" r:id="rId51"/>
    <hyperlink display="https://my.zakupivli.pro/remote/dispatcher/state_purchase_view/63801486" ref="C55" r:id="rId52"/>
    <hyperlink display="https://my.zakupivli.pro/remote/dispatcher/state_purchase_view/63801183" ref="C56" r:id="rId53"/>
    <hyperlink display="https://my.zakupivli.pro/remote/dispatcher/state_purchase_view/63801200" ref="C57" r:id="rId54"/>
    <hyperlink display="https://my.zakupivli.pro/remote/dispatcher/state_purchase_view/63801037" ref="C58" r:id="rId55"/>
    <hyperlink display="https://my.zakupivli.pro/remote/dispatcher/state_purchase_view/63801035" ref="C59" r:id="rId56"/>
    <hyperlink display="https://my.zakupivli.pro/remote/dispatcher/state_purchase_lot_view/1853332" ref="C60" r:id="rId57"/>
    <hyperlink display="https://my.zakupivli.pro/remote/dispatcher/state_purchase_view/63801853" ref="C61" r:id="rId58"/>
    <hyperlink display="https://my.zakupivli.pro/remote/dispatcher/state_purchase_view/63800521" ref="C62" r:id="rId59"/>
    <hyperlink display="https://my.zakupivli.pro/remote/dispatcher/state_purchase_lot_view/1853347" ref="C63" r:id="rId60"/>
    <hyperlink display="https://my.zakupivli.pro/remote/dispatcher/state_purchase_view/63800008" ref="C64" r:id="rId61"/>
    <hyperlink display="https://my.zakupivli.pro/remote/dispatcher/state_purchase_view/63799639" ref="C65" r:id="rId62"/>
    <hyperlink display="https://my.zakupivli.pro/remote/dispatcher/state_purchase_lot_view/1853305" ref="C66" r:id="rId63"/>
    <hyperlink display="https://my.zakupivli.pro/remote/dispatcher/state_purchase_view/63799434" ref="C67" r:id="rId64"/>
    <hyperlink display="https://my.zakupivli.pro/remote/dispatcher/state_purchase_view/63799357" ref="C68" r:id="rId65"/>
    <hyperlink display="https://my.zakupivli.pro/remote/dispatcher/state_purchase_view/63799335" ref="C69" r:id="rId66"/>
    <hyperlink display="https://my.zakupivli.pro/remote/dispatcher/state_purchase_view/63799249" ref="C70" r:id="rId67"/>
    <hyperlink display="https://my.zakupivli.pro/remote/dispatcher/state_purchase_view/63798917" ref="C71" r:id="rId68"/>
    <hyperlink display="https://my.zakupivli.pro/remote/dispatcher/state_purchase_view/63798956" ref="C72" r:id="rId69"/>
    <hyperlink display="https://my.zakupivli.pro/remote/dispatcher/state_purchase_view/63798728" ref="C73" r:id="rId70"/>
    <hyperlink display="https://my.zakupivli.pro/remote/dispatcher/state_purchase_view/63798560" ref="C74" r:id="rId71"/>
    <hyperlink display="https://my.zakupivli.pro/remote/dispatcher/state_purchase_lot_view/1853234" ref="C75" r:id="rId72"/>
    <hyperlink display="https://my.zakupivli.pro/remote/dispatcher/state_purchase_view/63798660" ref="C76" r:id="rId73"/>
    <hyperlink display="https://my.zakupivli.pro/remote/dispatcher/state_purchase_view/63798729" ref="C77" r:id="rId74"/>
    <hyperlink display="https://my.zakupivli.pro/remote/dispatcher/state_purchase_view/63800354" ref="C78" r:id="rId75"/>
    <hyperlink display="https://my.zakupivli.pro/remote/dispatcher/state_purchase_view/63728605" ref="C79" r:id="rId76"/>
    <hyperlink display="https://my.zakupivli.pro/remote/dispatcher/state_purchase_lot_view/1853221" ref="C80" r:id="rId77"/>
    <hyperlink display="https://my.zakupivli.pro/remote/dispatcher/state_purchase_view/63797719" ref="C81" r:id="rId78"/>
    <hyperlink display="https://my.zakupivli.pro/remote/dispatcher/state_purchase_view/63797714" ref="C82" r:id="rId79"/>
    <hyperlink display="https://my.zakupivli.pro/remote/dispatcher/state_purchase_view/63797628" ref="C83" r:id="rId80"/>
    <hyperlink display="https://my.zakupivli.pro/remote/dispatcher/state_purchase_view/63797406" ref="C84" r:id="rId81"/>
    <hyperlink display="https://my.zakupivli.pro/remote/dispatcher/state_purchase_view/63798538" ref="C85" r:id="rId82"/>
    <hyperlink display="https://my.zakupivli.pro/remote/dispatcher/state_purchase_view/63797336" ref="C86" r:id="rId83"/>
    <hyperlink display="https://my.zakupivli.pro/remote/dispatcher/state_purchase_view/63797051" ref="C87" r:id="rId84"/>
    <hyperlink display="https://my.zakupivli.pro/remote/dispatcher/state_purchase_lot_view/1852051" ref="C88" r:id="rId85"/>
    <hyperlink display="https://my.zakupivli.pro/remote/dispatcher/state_purchase_lot_view/1853187" ref="C89" r:id="rId86"/>
    <hyperlink display="https://my.zakupivli.pro/remote/dispatcher/state_purchase_view/63796826" ref="C90" r:id="rId87"/>
    <hyperlink display="https://my.zakupivli.pro/remote/dispatcher/state_purchase_lot_view/1853243" ref="C91" r:id="rId88"/>
    <hyperlink display="https://my.zakupivli.pro/remote/dispatcher/state_purchase_view/63796893" ref="C92" r:id="rId89"/>
    <hyperlink display="https://my.zakupivli.pro/remote/dispatcher/state_purchase_view/63788000" ref="C93" r:id="rId90"/>
    <hyperlink display="https://my.zakupivli.pro/remote/dispatcher/state_purchase_view/63796663" ref="C94" r:id="rId91"/>
    <hyperlink display="https://my.zakupivli.pro/remote/dispatcher/state_purchase_view/63796572" ref="C95" r:id="rId92"/>
    <hyperlink display="https://my.zakupivli.pro/remote/dispatcher/state_purchase_view/63796157" ref="C96" r:id="rId93"/>
    <hyperlink display="https://my.zakupivli.pro/remote/dispatcher/state_purchase_view/63796535" ref="C97" r:id="rId94"/>
    <hyperlink display="https://my.zakupivli.pro/remote/dispatcher/state_purchase_view/63795655" ref="C98" r:id="rId95"/>
    <hyperlink display="https://my.zakupivli.pro/remote/dispatcher/state_purchase_view/63795542" ref="C99" r:id="rId96"/>
    <hyperlink display="https://my.zakupivli.pro/remote/dispatcher/state_purchase_view/63795264" ref="C100" r:id="rId97"/>
    <hyperlink display="https://my.zakupivli.pro/remote/dispatcher/state_purchase_view/63795698" ref="C101" r:id="rId98"/>
    <hyperlink display="https://my.zakupivli.pro/remote/dispatcher/state_purchase_view/63795206" ref="C102" r:id="rId99"/>
    <hyperlink display="https://my.zakupivli.pro/remote/dispatcher/state_purchase_lot_view/1853172" ref="C103" r:id="rId100"/>
    <hyperlink display="https://my.zakupivli.pro/remote/dispatcher/state_purchase_view/63796670" ref="C104" r:id="rId101"/>
    <hyperlink display="https://my.zakupivli.pro/remote/dispatcher/state_purchase_view/63796181" ref="C105" r:id="rId102"/>
    <hyperlink display="https://my.zakupivli.pro/remote/dispatcher/state_purchase_view/63795490" ref="C106" r:id="rId103"/>
    <hyperlink display="https://my.zakupivli.pro/remote/dispatcher/state_purchase_view/63794991" ref="C107" r:id="rId104"/>
    <hyperlink display="https://my.zakupivli.pro/remote/dispatcher/state_purchase_view/63794966" ref="C108" r:id="rId105"/>
    <hyperlink display="https://my.zakupivli.pro/remote/dispatcher/state_purchase_view/63795459" ref="C109" r:id="rId106"/>
    <hyperlink display="https://my.zakupivli.pro/remote/dispatcher/state_purchase_view/63794938" ref="C110" r:id="rId107"/>
    <hyperlink display="https://my.zakupivli.pro/remote/dispatcher/state_purchase_view/63794755" ref="C111" r:id="rId108"/>
    <hyperlink display="https://my.zakupivli.pro/remote/dispatcher/state_purchase_view/63794682" ref="C112" r:id="rId109"/>
    <hyperlink display="https://my.zakupivli.pro/remote/dispatcher/state_purchase_view/63793949" ref="C113" r:id="rId110"/>
    <hyperlink display="https://my.zakupivli.pro/remote/dispatcher/state_purchase_view/63794522" ref="C114" r:id="rId111"/>
    <hyperlink display="https://my.zakupivli.pro/remote/dispatcher/state_purchase_view/63794439" ref="C115" r:id="rId112"/>
    <hyperlink display="https://my.zakupivli.pro/remote/dispatcher/state_purchase_lot_view/1853056" ref="C116" r:id="rId113"/>
    <hyperlink display="https://my.zakupivli.pro/remote/dispatcher/state_purchase_view/63794166" ref="C117" r:id="rId114"/>
    <hyperlink display="https://my.zakupivli.pro/remote/dispatcher/state_purchase_view/63794014" ref="C118" r:id="rId115"/>
    <hyperlink display="https://my.zakupivli.pro/remote/dispatcher/state_purchase_view/63795173" ref="C119" r:id="rId116"/>
    <hyperlink display="https://my.zakupivli.pro/remote/dispatcher/state_purchase_view/63794546" ref="C120" r:id="rId117"/>
    <hyperlink display="https://my.zakupivli.pro/remote/dispatcher/state_purchase_lot_view/1853061" ref="C121" r:id="rId118"/>
    <hyperlink display="https://my.zakupivli.pro/remote/dispatcher/state_purchase_view/63794032" ref="C122" r:id="rId119"/>
    <hyperlink display="https://my.zakupivli.pro/remote/dispatcher/state_purchase_view/63794001" ref="C123" r:id="rId120"/>
    <hyperlink display="https://my.zakupivli.pro/remote/dispatcher/state_purchase_view/63793896" ref="C124" r:id="rId121"/>
    <hyperlink display="https://my.zakupivli.pro/remote/dispatcher/state_purchase_view/63780325" ref="C125" r:id="rId122"/>
    <hyperlink display="https://my.zakupivli.pro/remote/dispatcher/state_purchase_view/63793674" ref="C126" r:id="rId123"/>
    <hyperlink display="https://my.zakupivli.pro/remote/dispatcher/state_purchase_view/63793640" ref="C127" r:id="rId124"/>
    <hyperlink display="https://my.zakupivli.pro/remote/dispatcher/state_purchase_lot_view/1853006" ref="C128" r:id="rId125"/>
    <hyperlink display="https://my.zakupivli.pro/remote/dispatcher/state_purchase_view/63793352" ref="C129" r:id="rId126"/>
    <hyperlink display="https://my.zakupivli.pro/remote/dispatcher/state_purchase_view/63793712" ref="C130" r:id="rId127"/>
    <hyperlink display="https://my.zakupivli.pro/remote/dispatcher/state_purchase_view/63793058" ref="C131" r:id="rId128"/>
    <hyperlink display="https://my.zakupivli.pro/remote/dispatcher/state_purchase_view/63792881" ref="C132" r:id="rId129"/>
    <hyperlink display="https://my.zakupivli.pro/remote/dispatcher/state_purchase_view/63792546" ref="C133" r:id="rId130"/>
    <hyperlink display="https://my.zakupivli.pro/remote/dispatcher/state_purchase_view/63792541" ref="C134" r:id="rId131"/>
    <hyperlink display="https://my.zakupivli.pro/remote/dispatcher/state_purchase_lot_view/1852964" ref="C135" r:id="rId132"/>
    <hyperlink display="https://my.zakupivli.pro/remote/dispatcher/state_purchase_view/63792995" ref="C136" r:id="rId133"/>
    <hyperlink display="https://my.zakupivli.pro/remote/dispatcher/state_purchase_view/63792444" ref="C137" r:id="rId134"/>
    <hyperlink display="https://my.zakupivli.pro/remote/dispatcher/state_purchase_lot_view/1853011" ref="C138" r:id="rId135"/>
    <hyperlink display="https://my.zakupivli.pro/remote/dispatcher/state_purchase_lot_view/1852936" ref="C139" r:id="rId136"/>
    <hyperlink display="https://my.zakupivli.pro/remote/dispatcher/state_purchase_view/63792305" ref="C140" r:id="rId137"/>
    <hyperlink display="https://my.zakupivli.pro/remote/dispatcher/state_purchase_lot_view/1853046" ref="C141" r:id="rId138"/>
    <hyperlink display="https://my.zakupivli.pro/remote/dispatcher/state_purchase_view/63792098" ref="C142" r:id="rId139"/>
    <hyperlink display="https://my.zakupivli.pro/remote/dispatcher/state_purchase_view/63791055" ref="C143" r:id="rId140"/>
    <hyperlink display="https://my.zakupivli.pro/remote/dispatcher/state_purchase_lot_view/1852991" ref="C144" r:id="rId141"/>
    <hyperlink display="https://my.zakupivli.pro/remote/dispatcher/state_purchase_view/63790660" ref="C145" r:id="rId142"/>
    <hyperlink display="https://my.zakupivli.pro/remote/dispatcher/state_purchase_view/63790363" ref="C146" r:id="rId143"/>
    <hyperlink display="https://my.zakupivli.pro/remote/dispatcher/state_purchase_view/63790937" ref="C147" r:id="rId144"/>
    <hyperlink display="https://my.zakupivli.pro/remote/dispatcher/state_purchase_lot_view/1852903" ref="C148" r:id="rId145"/>
    <hyperlink display="https://my.zakupivli.pro/remote/dispatcher/state_purchase_lot_view/1852874" ref="C149" r:id="rId146"/>
    <hyperlink display="https://my.zakupivli.pro/remote/dispatcher/state_purchase_view/63786614" ref="C150" r:id="rId147"/>
    <hyperlink display="https://my.zakupivli.pro/remote/dispatcher/state_purchase_view/63790032" ref="C151" r:id="rId148"/>
    <hyperlink display="https://my.zakupivli.pro/remote/dispatcher/state_purchase_view/63790026" ref="C152" r:id="rId149"/>
    <hyperlink display="https://my.zakupivli.pro/remote/dispatcher/state_purchase_lot_view/1852861" ref="C153" r:id="rId150"/>
    <hyperlink display="https://my.zakupivli.pro/remote/dispatcher/state_purchase_lot_view/1852865" ref="C154" r:id="rId151"/>
    <hyperlink display="https://my.zakupivli.pro/remote/dispatcher/state_purchase_lot_view/1852583" ref="C155" r:id="rId152"/>
    <hyperlink display="https://my.zakupivli.pro/remote/dispatcher/state_purchase_view/63789649" ref="C156" r:id="rId153"/>
    <hyperlink display="https://my.zakupivli.pro/remote/dispatcher/state_purchase_lot_view/1853104" ref="C157" r:id="rId154"/>
    <hyperlink display="https://my.zakupivli.pro/remote/dispatcher/state_purchase_lot_view/1852840" ref="C158" r:id="rId155"/>
    <hyperlink display="https://my.zakupivli.pro/remote/dispatcher/state_purchase_view/63789671" ref="C159" r:id="rId156"/>
    <hyperlink display="https://my.zakupivli.pro/remote/dispatcher/state_purchase_view/63788826" ref="C160" r:id="rId157"/>
    <hyperlink display="https://my.zakupivli.pro/remote/dispatcher/state_purchase_view/63788709" ref="C161" r:id="rId158"/>
    <hyperlink display="https://my.zakupivli.pro/remote/dispatcher/state_purchase_lot_view/1852816" ref="C162" r:id="rId159"/>
    <hyperlink display="https://my.zakupivli.pro/remote/dispatcher/state_purchase_view/63788679" ref="C163" r:id="rId160"/>
    <hyperlink display="https://my.zakupivli.pro/remote/dispatcher/state_purchase_view/63788216" ref="C164" r:id="rId161"/>
    <hyperlink display="https://my.zakupivli.pro/remote/dispatcher/state_purchase_lot_view/1852808" ref="C165" r:id="rId162"/>
    <hyperlink display="https://my.zakupivli.pro/remote/dispatcher/state_purchase_view/63788660" ref="C166" r:id="rId163"/>
    <hyperlink display="https://my.zakupivli.pro/remote/dispatcher/state_purchase_view/63788120" ref="C167" r:id="rId164"/>
    <hyperlink display="https://my.zakupivli.pro/remote/dispatcher/state_purchase_lot_view/1852687" ref="C168" r:id="rId165"/>
    <hyperlink display="https://my.zakupivli.pro/remote/dispatcher/state_purchase_lot_view/1852791" ref="C169" r:id="rId166"/>
    <hyperlink display="https://my.zakupivli.pro/remote/dispatcher/state_purchase_view/63787440" ref="C170" r:id="rId167"/>
    <hyperlink display="https://my.zakupivli.pro/remote/dispatcher/state_purchase_view/63787428" ref="C171" r:id="rId168"/>
    <hyperlink display="https://my.zakupivli.pro/remote/dispatcher/state_purchase_lot_view/1852754" ref="C172" r:id="rId169"/>
    <hyperlink display="https://my.zakupivli.pro/remote/dispatcher/state_purchase_lot_view/1852740" ref="C173" r:id="rId170"/>
    <hyperlink display="https://my.zakupivli.pro/remote/dispatcher/state_purchase_view/63786972" ref="C174" r:id="rId171"/>
    <hyperlink display="https://my.zakupivli.pro/remote/dispatcher/state_purchase_view/63786883" ref="C175" r:id="rId172"/>
    <hyperlink display="https://my.zakupivli.pro/remote/dispatcher/state_purchase_lot_view/1852725" ref="C176" r:id="rId173"/>
    <hyperlink display="https://my.zakupivli.pro/remote/dispatcher/state_purchase_view/63786609" ref="C177" r:id="rId174"/>
    <hyperlink display="https://my.zakupivli.pro/remote/dispatcher/state_purchase_view/63786514" ref="C178" r:id="rId175"/>
    <hyperlink display="https://my.zakupivli.pro/remote/dispatcher/state_purchase_lot_view/1852699" ref="C179" r:id="rId176"/>
    <hyperlink display="https://my.zakupivli.pro/remote/dispatcher/state_purchase_view/63788801" ref="C180" r:id="rId177"/>
    <hyperlink display="https://my.zakupivli.pro/remote/dispatcher/state_purchase_view/63786343" ref="C181" r:id="rId178"/>
    <hyperlink display="https://my.zakupivli.pro/remote/dispatcher/state_purchase_lot_view/1852700" ref="C182" r:id="rId179"/>
    <hyperlink display="https://my.zakupivli.pro/remote/dispatcher/state_purchase_view/63786263" ref="C183" r:id="rId180"/>
    <hyperlink display="https://my.zakupivli.pro/remote/dispatcher/state_purchase_view/63786262" ref="C184" r:id="rId181"/>
    <hyperlink display="https://my.zakupivli.pro/remote/dispatcher/state_purchase_lot_view/1852695" ref="C185" r:id="rId182"/>
    <hyperlink display="https://my.zakupivli.pro/remote/dispatcher/state_purchase_view/63786203" ref="C186" r:id="rId183"/>
    <hyperlink display="https://my.zakupivli.pro/remote/dispatcher/state_purchase_view/63789322" ref="C187" r:id="rId184"/>
    <hyperlink display="https://my.zakupivli.pro/remote/dispatcher/state_purchase_lot_view/1852681" ref="C188" r:id="rId185"/>
    <hyperlink display="https://my.zakupivli.pro/remote/dispatcher/state_purchase_lot_view/1852651" ref="C189" r:id="rId186"/>
    <hyperlink display="https://my.zakupivli.pro/remote/dispatcher/state_purchase_lot_view/1852660" ref="C190" r:id="rId187"/>
    <hyperlink display="https://my.zakupivli.pro/remote/dispatcher/state_purchase_lot_view/1852661" ref="C191" r:id="rId188"/>
    <hyperlink display="https://my.zakupivli.pro/remote/dispatcher/state_purchase_lot_view/1852639" ref="C192" r:id="rId189"/>
    <hyperlink display="https://my.zakupivli.pro/remote/dispatcher/state_purchase_view/63784046" ref="C193" r:id="rId190"/>
    <hyperlink display="https://my.zakupivli.pro/remote/dispatcher/state_purchase_lot_view/1852609" ref="C194" r:id="rId191"/>
    <hyperlink display="https://my.zakupivli.pro/remote/dispatcher/state_purchase_view/63782915" ref="C195" r:id="rId192"/>
    <hyperlink display="https://my.zakupivli.pro/remote/dispatcher/state_purchase_lot_view/1852586" ref="C196" r:id="rId193"/>
    <hyperlink display="https://my.zakupivli.pro/remote/dispatcher/state_purchase_view/63783512" ref="C197" r:id="rId194"/>
    <hyperlink display="https://my.zakupivli.pro/remote/dispatcher/state_purchase_lot_view/1852601" ref="C198" r:id="rId195"/>
    <hyperlink display="https://my.zakupivli.pro/remote/dispatcher/state_purchase_view/63782989" ref="C199" r:id="rId196"/>
    <hyperlink display="https://my.zakupivli.pro/remote/dispatcher/state_purchase_view/63783286" ref="C200" r:id="rId197"/>
    <hyperlink display="https://my.zakupivli.pro/remote/dispatcher/state_purchase_view/63782827" ref="C201" r:id="rId198"/>
    <hyperlink display="https://my.zakupivli.pro/remote/dispatcher/state_purchase_view/63782776" ref="C202" r:id="rId199"/>
    <hyperlink display="https://my.zakupivli.pro/remote/dispatcher/state_purchase_view/63783462" ref="C203" r:id="rId200"/>
    <hyperlink display="https://my.zakupivli.pro/remote/dispatcher/state_purchase_view/63782471" ref="C204" r:id="rId201"/>
    <hyperlink display="https://my.zakupivli.pro/remote/dispatcher/state_purchase_view/63782032" ref="C205" r:id="rId202"/>
    <hyperlink display="https://my.zakupivli.pro/remote/dispatcher/state_purchase_lot_view/1852552" ref="C206" r:id="rId203"/>
    <hyperlink display="https://my.zakupivli.pro/remote/dispatcher/state_purchase_lot_view/1852289" ref="C207" r:id="rId204"/>
    <hyperlink display="https://my.zakupivli.pro/remote/dispatcher/state_purchase_view/63782100" ref="C208" r:id="rId205"/>
    <hyperlink display="https://my.zakupivli.pro/remote/dispatcher/state_purchase_lot_view/1852501" ref="C209" r:id="rId206"/>
    <hyperlink display="https://my.zakupivli.pro/remote/dispatcher/state_purchase_view/63781083" ref="C210" r:id="rId207"/>
    <hyperlink display="https://my.zakupivli.pro/remote/dispatcher/state_purchase_view/63780942" ref="C211" r:id="rId208"/>
    <hyperlink display="https://my.zakupivli.pro/remote/dispatcher/state_purchase_view/63781012" ref="C212" r:id="rId209"/>
    <hyperlink display="https://my.zakupivli.pro/remote/dispatcher/state_purchase_view/63780949" ref="C213" r:id="rId210"/>
    <hyperlink display="https://my.zakupivli.pro/remote/dispatcher/state_purchase_view/63781159" ref="C214" r:id="rId211"/>
    <hyperlink display="https://my.zakupivli.pro/remote/dispatcher/state_purchase_view/63781023" ref="C215" r:id="rId212"/>
    <hyperlink display="https://my.zakupivli.pro/remote/dispatcher/state_purchase_lot_view/1852483" ref="C216" r:id="rId213"/>
    <hyperlink display="https://my.zakupivli.pro/remote/dispatcher/state_purchase_view/63780933" ref="C217" r:id="rId214"/>
    <hyperlink display="https://my.zakupivli.pro/remote/dispatcher/state_purchase_view/63780445" ref="C218" r:id="rId215"/>
    <hyperlink display="https://my.zakupivli.pro/remote/dispatcher/state_purchase_lot_view/1852472" ref="C219" r:id="rId216"/>
    <hyperlink display="https://my.zakupivli.pro/remote/dispatcher/state_purchase_view/63782398" ref="C220" r:id="rId217"/>
    <hyperlink display="https://my.zakupivli.pro/remote/dispatcher/state_purchase_view/63779066" ref="C221" r:id="rId218"/>
    <hyperlink display="https://my.zakupivli.pro/remote/dispatcher/state_purchase_lot_view/1852476" ref="C222" r:id="rId219"/>
    <hyperlink display="https://my.zakupivli.pro/remote/dispatcher/state_purchase_lot_view/1852477" ref="C223" r:id="rId220"/>
    <hyperlink display="https://my.zakupivli.pro/remote/dispatcher/state_purchase_lot_view/1852428" ref="C224" r:id="rId221"/>
    <hyperlink display="https://my.zakupivli.pro/remote/dispatcher/state_purchase_view/63778996" ref="C225" r:id="rId222"/>
    <hyperlink display="https://my.zakupivli.pro/remote/dispatcher/state_purchase_view/63778921" ref="C226" r:id="rId223"/>
    <hyperlink display="https://my.zakupivli.pro/remote/dispatcher/state_purchase_lot_view/1852420" ref="C227" r:id="rId224"/>
    <hyperlink display="https://my.zakupivli.pro/remote/dispatcher/state_purchase_lot_view/1852418" ref="C228" r:id="rId225"/>
    <hyperlink display="https://my.zakupivli.pro/remote/dispatcher/state_purchase_view/63778505" ref="C229" r:id="rId226"/>
    <hyperlink display="https://my.zakupivli.pro/remote/dispatcher/state_purchase_view/63778408" ref="C230" r:id="rId227"/>
    <hyperlink display="https://my.zakupivli.pro/remote/dispatcher/state_purchase_view/63778393" ref="C231" r:id="rId228"/>
    <hyperlink display="https://my.zakupivli.pro/remote/dispatcher/state_purchase_lot_view/1852401" ref="C232" r:id="rId229"/>
    <hyperlink display="https://my.zakupivli.pro/remote/dispatcher/state_purchase_lot_view/1852402" ref="C233" r:id="rId230"/>
    <hyperlink display="https://my.zakupivli.pro/remote/dispatcher/state_purchase_view/63778334" ref="C234" r:id="rId231"/>
    <hyperlink display="https://my.zakupivli.pro/remote/dispatcher/state_purchase_view/63778083" ref="C235" r:id="rId232"/>
    <hyperlink display="https://my.zakupivli.pro/remote/dispatcher/state_purchase_view/63777633" ref="C236" r:id="rId233"/>
    <hyperlink display="https://my.zakupivli.pro/remote/dispatcher/state_purchase_view/63777435" ref="C237" r:id="rId234"/>
    <hyperlink display="https://my.zakupivli.pro/remote/dispatcher/state_purchase_view/63777343" ref="C238" r:id="rId235"/>
    <hyperlink display="https://my.zakupivli.pro/remote/dispatcher/state_purchase_lot_view/1852349" ref="C239" r:id="rId236"/>
    <hyperlink display="https://my.zakupivli.pro/remote/dispatcher/state_purchase_view/63777746" ref="C240" r:id="rId237"/>
    <hyperlink display="https://my.zakupivli.pro/remote/dispatcher/state_purchase_view/63776763" ref="C241" r:id="rId238"/>
    <hyperlink display="https://my.zakupivli.pro/remote/dispatcher/state_purchase_lot_view/1852574" ref="C242" r:id="rId239"/>
    <hyperlink display="https://my.zakupivli.pro/remote/dispatcher/state_purchase_view/63775917" ref="C243" r:id="rId240"/>
    <hyperlink display="https://my.zakupivli.pro/remote/dispatcher/state_purchase_view/63776330" ref="C244" r:id="rId241"/>
    <hyperlink display="https://my.zakupivli.pro/remote/dispatcher/state_purchase_lot_view/1852312" ref="C245" r:id="rId242"/>
    <hyperlink display="https://my.zakupivli.pro/remote/dispatcher/state_purchase_view/63776337" ref="C246" r:id="rId243"/>
    <hyperlink display="https://my.zakupivli.pro/remote/dispatcher/state_purchase_lot_view/1852307" ref="C247" r:id="rId244"/>
    <hyperlink display="https://my.zakupivli.pro/remote/dispatcher/state_purchase_lot_view/1852273" ref="C248" r:id="rId245"/>
    <hyperlink display="https://my.zakupivli.pro/remote/dispatcher/state_purchase_lot_view/1852077" ref="C249" r:id="rId246"/>
    <hyperlink display="https://my.zakupivli.pro/remote/dispatcher/state_purchase_view/63775323" ref="C250" r:id="rId247"/>
    <hyperlink display="https://my.zakupivli.pro/remote/dispatcher/state_purchase_view/63774381" ref="C251" r:id="rId248"/>
    <hyperlink display="https://my.zakupivli.pro/remote/dispatcher/state_purchase_view/63774839" ref="C252" r:id="rId249"/>
    <hyperlink display="https://my.zakupivli.pro/remote/dispatcher/state_purchase_lot_view/1852276" ref="C253" r:id="rId250"/>
    <hyperlink display="https://my.zakupivli.pro/remote/dispatcher/state_purchase_lot_view/1852277" ref="C254" r:id="rId251"/>
    <hyperlink display="https://my.zakupivli.pro/remote/dispatcher/state_purchase_view/63774349" ref="C255" r:id="rId252"/>
    <hyperlink display="https://my.zakupivli.pro/remote/dispatcher/state_purchase_view/63773928" ref="C256" r:id="rId253"/>
    <hyperlink display="https://my.zakupivli.pro/remote/dispatcher/state_purchase_lot_view/1852321" ref="C257" r:id="rId254"/>
    <hyperlink display="https://my.zakupivli.pro/remote/dispatcher/state_purchase_view/63773490" ref="C258" r:id="rId255"/>
    <hyperlink display="https://my.zakupivli.pro/remote/dispatcher/state_purchase_view/63773476" ref="C259" r:id="rId256"/>
    <hyperlink display="https://my.zakupivli.pro/remote/dispatcher/state_purchase_lot_view/1852264" ref="C260" r:id="rId257"/>
    <hyperlink display="https://my.zakupivli.pro/remote/dispatcher/state_purchase_lot_view/1852246" ref="C261" r:id="rId258"/>
    <hyperlink display="https://my.zakupivli.pro/remote/dispatcher/state_purchase_lot_view/1852215" ref="C262" r:id="rId259"/>
    <hyperlink display="https://my.zakupivli.pro/remote/dispatcher/state_purchase_view/63771908" ref="C263" r:id="rId260"/>
    <hyperlink display="https://my.zakupivli.pro/remote/dispatcher/state_purchase_lot_view/1852176" ref="C264" r:id="rId261"/>
    <hyperlink display="https://my.zakupivli.pro/remote/dispatcher/state_purchase_lot_view/1852206" ref="C265" r:id="rId262"/>
    <hyperlink display="https://my.zakupivli.pro/remote/dispatcher/state_purchase_lot_view/1852198" ref="C266" r:id="rId263"/>
    <hyperlink display="https://my.zakupivli.pro/remote/dispatcher/state_purchase_view/63775391" ref="C267" r:id="rId264"/>
    <hyperlink display="https://my.zakupivli.pro/remote/dispatcher/state_purchase_view/63772333" ref="C268" r:id="rId265"/>
    <hyperlink display="https://my.zakupivli.pro/remote/dispatcher/state_purchase_view/63771211" ref="C269" r:id="rId266"/>
    <hyperlink display="https://my.zakupivli.pro/remote/dispatcher/state_purchase_view/63771099" ref="C270" r:id="rId267"/>
    <hyperlink display="https://my.zakupivli.pro/remote/dispatcher/state_purchase_lot_view/1852167" ref="C271" r:id="rId268"/>
    <hyperlink display="https://my.zakupivli.pro/remote/dispatcher/state_purchase_view/63772145" ref="C272" r:id="rId269"/>
    <hyperlink display="https://my.zakupivli.pro/remote/dispatcher/state_purchase_view/63770523" ref="C273" r:id="rId270"/>
    <hyperlink display="https://my.zakupivli.pro/remote/dispatcher/state_purchase_lot_view/1852345" ref="C274" r:id="rId271"/>
    <hyperlink display="https://my.zakupivli.pro/remote/dispatcher/state_purchase_lot_view/1852315" ref="C275" r:id="rId272"/>
    <hyperlink display="https://my.zakupivli.pro/remote/dispatcher/state_purchase_lot_view/1852146" ref="C276" r:id="rId273"/>
    <hyperlink display="https://my.zakupivli.pro/remote/dispatcher/state_purchase_view/63770677" ref="C277" r:id="rId274"/>
    <hyperlink display="https://my.zakupivli.pro/remote/dispatcher/state_purchase_view/63770363" ref="C278" r:id="rId275"/>
    <hyperlink display="https://my.zakupivli.pro/remote/dispatcher/state_purchase_view/63770542" ref="C279" r:id="rId276"/>
    <hyperlink display="https://my.zakupivli.pro/remote/dispatcher/state_purchase_lot_view/1852132" ref="C280" r:id="rId277"/>
    <hyperlink display="https://my.zakupivli.pro/remote/dispatcher/state_purchase_lot_view/1852932" ref="C281" r:id="rId278"/>
    <hyperlink display="https://my.zakupivli.pro/remote/dispatcher/state_purchase_lot_view/1852126" ref="C282" r:id="rId279"/>
    <hyperlink display="https://my.zakupivli.pro/remote/dispatcher/state_purchase_view/63769269" ref="C283" r:id="rId280"/>
    <hyperlink display="https://my.zakupivli.pro/remote/dispatcher/state_purchase_lot_view/1852134" ref="C284" r:id="rId281"/>
    <hyperlink display="https://my.zakupivli.pro/remote/dispatcher/state_purchase_lot_view/1852119" ref="C285" r:id="rId282"/>
    <hyperlink display="https://my.zakupivli.pro/remote/dispatcher/state_purchase_view/63768409" ref="C286" r:id="rId283"/>
    <hyperlink display="https://my.zakupivli.pro/remote/dispatcher/state_purchase_view/63767694" ref="C287" r:id="rId284"/>
    <hyperlink display="https://my.zakupivli.pro/remote/dispatcher/state_purchase_view/63767751" ref="C288" r:id="rId285"/>
    <hyperlink display="https://my.zakupivli.pro/remote/dispatcher/state_purchase_view/63766992" ref="C289" r:id="rId286"/>
    <hyperlink display="https://my.zakupivli.pro/remote/dispatcher/state_purchase_lot_view/1852061" ref="C290" r:id="rId287"/>
    <hyperlink display="https://my.zakupivli.pro/remote/dispatcher/state_purchase_lot_view/1852108" ref="C291" r:id="rId288"/>
    <hyperlink display="https://my.zakupivli.pro/remote/dispatcher/state_purchase_view/63766919" ref="C292" r:id="rId289"/>
    <hyperlink display="https://my.zakupivli.pro/remote/dispatcher/state_purchase_view/63766467" ref="C293" r:id="rId290"/>
    <hyperlink display="https://my.zakupivli.pro/remote/dispatcher/state_purchase_view/63766132" ref="C294" r:id="rId291"/>
    <hyperlink display="https://my.zakupivli.pro/remote/dispatcher/state_purchase_view/63765402" ref="C295" r:id="rId292"/>
    <hyperlink display="https://my.zakupivli.pro/remote/dispatcher/state_purchase_view/63765339" ref="C296" r:id="rId293"/>
    <hyperlink display="https://my.zakupivli.pro/remote/dispatcher/state_purchase_view/63764925" ref="C297" r:id="rId294"/>
    <hyperlink display="https://my.zakupivli.pro/remote/dispatcher/state_purchase_view/63765644" ref="C298" r:id="rId295"/>
    <hyperlink display="https://my.zakupivli.pro/remote/dispatcher/state_purchase_view/63764486" ref="C299" r:id="rId296"/>
    <hyperlink display="https://my.zakupivli.pro/remote/dispatcher/state_purchase_lot_view/1852015" ref="C300" r:id="rId297"/>
    <hyperlink display="https://my.zakupivli.pro/remote/dispatcher/state_purchase_view/63763052" ref="C301" r:id="rId298"/>
    <hyperlink display="https://my.zakupivli.pro/remote/dispatcher/state_purchase_view/63762643" ref="C302" r:id="rId299"/>
    <hyperlink display="https://my.zakupivli.pro/remote/dispatcher/state_purchase_view/63762622" ref="C303" r:id="rId300"/>
    <hyperlink display="https://my.zakupivli.pro/remote/dispatcher/state_purchase_view/63762603" ref="C304" r:id="rId301"/>
    <hyperlink display="https://my.zakupivli.pro/remote/dispatcher/state_purchase_lot_view/1851977" ref="C305" r:id="rId302"/>
    <hyperlink display="https://my.zakupivli.pro/remote/dispatcher/state_purchase_view/63761708" ref="C306" r:id="rId303"/>
    <hyperlink display="https://my.zakupivli.pro/remote/dispatcher/state_purchase_view/63761669" ref="C307" r:id="rId304"/>
    <hyperlink display="https://my.zakupivli.pro/remote/dispatcher/state_purchase_lot_view/1853142" ref="C308" r:id="rId305"/>
  </hyperlinks>
  <pageMargins left="0.75" right="0.75" top="1" bottom="1" header="0.5" footer="0.5"/>
</worksheet>
</file>

<file path=docProps/app.xml><?xml version="1.0" encoding="utf-8"?>
<ns0:Properties xmlns:ns0="http://schemas.openxmlformats.org/officeDocument/2006/extended-properties">
  <ns0:Application>Microsoft Excel</ns0:Application>
  <ns0:DocSecurity>0</ns0:DocSecurity>
  <ns0:ScaleCrop>false</ns0:ScaleCrop>
  <ns0:Company/>
  <ns0:LinksUpToDate>false</ns0:LinksUpToDate>
  <ns0:SharedDoc>false</ns0:SharedDoc>
  <ns0:HyperlinksChanged>false</ns0:HyperlinksChanged>
  <ns0:AppVersion>12.0000</ns0:AppVersion>
  <ns0:HeadingPairs>
    <vt:vector xmlns:vt="http://schemas.openxmlformats.org/officeDocument/2006/docPropsVTypes" size="2" baseType="variant">
      <vt:variant>
        <vt:lpstr>Worksheets</vt:lpstr>
      </vt:variant>
      <vt:variant>
        <vt:i4>1</vt:i4>
      </vt:variant>
    </vt:vector>
  </ns0:HeadingPairs>
  <ns0:TitlesOfParts>
    <vt:vector xmlns:vt="http://schemas.openxmlformats.org/officeDocument/2006/docPropsVTypes" size="1" baseType="lpstr">
      <vt:lpstr>Sheet</vt:lpstr>
    </vt:vector>
  </ns0:TitlesOfParts>
</ns0:Properties>
</file>

<file path=docProps/core.xml><?xml version="1.0" encoding="utf-8"?>
<cp:coreProperties xmlns:cp="http://schemas.openxmlformats.org/package/2006/metadata/core-properties">
  <dc:creator xmlns:dc="http://purl.org/dc/elements/1.1/">Unknown</dc:creator>
  <cp:lastModifiedBy>Unknown</cp:lastModifiedBy>
  <dcterms:created xmlns:dcterms="http://purl.org/dc/terms/" xmlns:xsi="http://www.w3.org/2001/XMLSchema-instance" xsi:type="dcterms:W3CDTF">2025-11-26T02:01:01Z</dcterms:created>
  <dcterms:modified xmlns:dcterms="http://purl.org/dc/terms/" xmlns:xsi="http://www.w3.org/2001/XMLSchema-instance" xsi:type="dcterms:W3CDTF">2025-11-26T02:01:01Z</dcterms:modified>
  <dc:title xmlns:dc="http://purl.org/dc/elements/1.1/">Untitled</dc:title>
  <dc:description xmlns:dc="http://purl.org/dc/elements/1.1/"/>
  <dc:subject xmlns:dc="http://purl.org/dc/elements/1.1/"/>
  <cp:keywords/>
  <cp:category/>
</cp:coreProperties>
</file>