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'Sheet'!$A$1:$U$559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<sst xmlns="http://schemas.openxmlformats.org/spreadsheetml/2006/main" uniqueCount="1318">
  <si>
    <t/>
  </si>
  <si>
    <t xml:space="preserve"> Заклад дошкільної освіти (ясла-садок)  "СВІТАНОК" Кам'янецької селищної ради Кропивницького району Кіровоградської області</t>
  </si>
  <si>
    <t xml:space="preserve"> Чорнобай Ріта</t>
  </si>
  <si>
    <t>"КОМУНАЛЬНА УСТАНОВА "МУКАЧІВСЬКИЙ ПСИХОНЕВРОЛОГІЧНИЙ ІНТЕРНАТ" ЗАКАРПАТСЬКОЇ ОБЛАСНОЇ РАДИ"</t>
  </si>
  <si>
    <t>-</t>
  </si>
  <si>
    <t>00022674</t>
  </si>
  <si>
    <t>00130694</t>
  </si>
  <si>
    <t>00208781</t>
  </si>
  <si>
    <t>01173530</t>
  </si>
  <si>
    <t>01181535</t>
  </si>
  <si>
    <t>01566353</t>
  </si>
  <si>
    <t>01982940</t>
  </si>
  <si>
    <t>01987907</t>
  </si>
  <si>
    <t>01991783</t>
  </si>
  <si>
    <t>01992340</t>
  </si>
  <si>
    <t>01992742</t>
  </si>
  <si>
    <t>01993138</t>
  </si>
  <si>
    <t>01993405</t>
  </si>
  <si>
    <t>01995108</t>
  </si>
  <si>
    <t>01998226</t>
  </si>
  <si>
    <t>01998348</t>
  </si>
  <si>
    <t>01998928</t>
  </si>
  <si>
    <t>01999106</t>
  </si>
  <si>
    <t>01999842</t>
  </si>
  <si>
    <t>02000369</t>
  </si>
  <si>
    <t>02000866</t>
  </si>
  <si>
    <t>02003942</t>
  </si>
  <si>
    <t>02011261</t>
  </si>
  <si>
    <t>02011284</t>
  </si>
  <si>
    <t>02132964</t>
  </si>
  <si>
    <t>02138808</t>
  </si>
  <si>
    <t>02141532</t>
  </si>
  <si>
    <t>02141680</t>
  </si>
  <si>
    <t>02143229</t>
  </si>
  <si>
    <t>02143809</t>
  </si>
  <si>
    <t>02145406</t>
  </si>
  <si>
    <t>02214627</t>
  </si>
  <si>
    <t>02216483</t>
  </si>
  <si>
    <t>02223773</t>
  </si>
  <si>
    <t>02224726</t>
  </si>
  <si>
    <t>02226103</t>
  </si>
  <si>
    <t>02539855</t>
  </si>
  <si>
    <t>02539890</t>
  </si>
  <si>
    <t>02546996</t>
  </si>
  <si>
    <t>02548570</t>
  </si>
  <si>
    <t>02548682</t>
  </si>
  <si>
    <t>02548854</t>
  </si>
  <si>
    <t>02770110</t>
  </si>
  <si>
    <t>02909938</t>
  </si>
  <si>
    <t>02910048</t>
  </si>
  <si>
    <t>03091836</t>
  </si>
  <si>
    <t>03188145</t>
  </si>
  <si>
    <t>03188530</t>
  </si>
  <si>
    <t>03188754</t>
  </si>
  <si>
    <t>03188932</t>
  </si>
  <si>
    <t>03189015</t>
  </si>
  <si>
    <t>03189417</t>
  </si>
  <si>
    <t>03190811</t>
  </si>
  <si>
    <t>03192810</t>
  </si>
  <si>
    <t>03350597</t>
  </si>
  <si>
    <t>03359836</t>
  </si>
  <si>
    <t>03397564</t>
  </si>
  <si>
    <t>03768026</t>
  </si>
  <si>
    <t>03881478</t>
  </si>
  <si>
    <t>03e9f51266aa0636137376a9ea16649e</t>
  </si>
  <si>
    <t>04054889</t>
  </si>
  <si>
    <t>04054932</t>
  </si>
  <si>
    <t>04055009</t>
  </si>
  <si>
    <t>04058692</t>
  </si>
  <si>
    <t>04061783</t>
  </si>
  <si>
    <t>04327376</t>
  </si>
  <si>
    <t>04332880</t>
  </si>
  <si>
    <t>04349366</t>
  </si>
  <si>
    <t>04350926</t>
  </si>
  <si>
    <t>04351720</t>
  </si>
  <si>
    <t>04354083</t>
  </si>
  <si>
    <t>04370254</t>
  </si>
  <si>
    <t>04376682</t>
  </si>
  <si>
    <t>04378043</t>
  </si>
  <si>
    <t>04378209</t>
  </si>
  <si>
    <t>04415258</t>
  </si>
  <si>
    <t>04c19af7978041ee9e84c7b41c5524f4</t>
  </si>
  <si>
    <t>05396422</t>
  </si>
  <si>
    <t>05398131</t>
  </si>
  <si>
    <t>05480950</t>
  </si>
  <si>
    <t>05493562</t>
  </si>
  <si>
    <t>05497361</t>
  </si>
  <si>
    <t>05536739</t>
  </si>
  <si>
    <t>05587843</t>
  </si>
  <si>
    <t>08564067</t>
  </si>
  <si>
    <t>08564771</t>
  </si>
  <si>
    <t>08803804</t>
  </si>
  <si>
    <t>1-ДПРЗ ГУ ДСНС України у Київській області</t>
  </si>
  <si>
    <t>13328956</t>
  </si>
  <si>
    <t>13335682</t>
  </si>
  <si>
    <t>13991713</t>
  </si>
  <si>
    <t>14209459</t>
  </si>
  <si>
    <t>14321127</t>
  </si>
  <si>
    <t>14321707</t>
  </si>
  <si>
    <t>14323385</t>
  </si>
  <si>
    <t>1814462d50c11e5e7299a7de1908ccc3</t>
  </si>
  <si>
    <t>1e14f5697ce9441607890c50c4f5afab</t>
  </si>
  <si>
    <t>20096901</t>
  </si>
  <si>
    <t>2025-11-17T15:44:51.519510+02:00</t>
  </si>
  <si>
    <t>2025-11-18T10:18:37.696537+02:00</t>
  </si>
  <si>
    <t>2025-11-18T11:50:03.882054+02:00</t>
  </si>
  <si>
    <t>2025-11-18T11:58:09.033821+02:00</t>
  </si>
  <si>
    <t>2025-11-18T13:08:22.457473+02:00</t>
  </si>
  <si>
    <t>2025-11-18T14:23:52.862966+02:00</t>
  </si>
  <si>
    <t>2025-11-18T15:21:04.476869+02:00</t>
  </si>
  <si>
    <t>2025-11-18T15:28:14.402677+02:00</t>
  </si>
  <si>
    <t>2025-11-18T16:26:19.714789+02:00</t>
  </si>
  <si>
    <t>2025-11-18T23:22:07.721016+02:00</t>
  </si>
  <si>
    <t>2025-11-19T10:15:02.127550+02:00</t>
  </si>
  <si>
    <t>2025-11-19T10:35:19.605028+02:00</t>
  </si>
  <si>
    <t>2025-11-19T10:41:47.067718+02:00</t>
  </si>
  <si>
    <t>2025-11-19T11:32:30.635028+02:00</t>
  </si>
  <si>
    <t>2025-11-19T12:23:59.266019+02:00</t>
  </si>
  <si>
    <t>2025-11-19T12:24:15.469473+02:00</t>
  </si>
  <si>
    <t>2025-11-19T14:38:48.426721+02:00</t>
  </si>
  <si>
    <t>2025-11-19T14:41:40.693815+02:00</t>
  </si>
  <si>
    <t>2025-11-19T14:43:34.359053+02:00</t>
  </si>
  <si>
    <t>2025-11-19T14:45:25.056067+02:00</t>
  </si>
  <si>
    <t>2025-11-19T16:18:09.789870+02:00</t>
  </si>
  <si>
    <t>2025-11-19T18:25:12.159376+02:00</t>
  </si>
  <si>
    <t>2025-11-20T08:58:46.817992+02:00</t>
  </si>
  <si>
    <t>2025-11-20T09:29:55.331748+02:00</t>
  </si>
  <si>
    <t>2025-11-20T09:32:03.260058+02:00</t>
  </si>
  <si>
    <t>2025-11-20T09:49:33.168894+02:00</t>
  </si>
  <si>
    <t>2025-11-20T10:00:54.988561+02:00</t>
  </si>
  <si>
    <t>2025-11-20T10:01:05.091501+02:00</t>
  </si>
  <si>
    <t>2025-11-20T10:04:05.208631+02:00</t>
  </si>
  <si>
    <t>2025-11-20T10:25:35.220408+02:00</t>
  </si>
  <si>
    <t>2025-11-20T10:26:15.246346+02:00</t>
  </si>
  <si>
    <t>2025-11-20T10:26:44.846064+02:00</t>
  </si>
  <si>
    <t>2025-11-20T10:27:27.181217+02:00</t>
  </si>
  <si>
    <t>2025-11-20T10:27:46.729619+02:00</t>
  </si>
  <si>
    <t>2025-11-20T10:27:47.403090+02:00</t>
  </si>
  <si>
    <t>2025-11-20T10:30:26.518297+02:00</t>
  </si>
  <si>
    <t>2025-11-20T10:32:01.214286+02:00</t>
  </si>
  <si>
    <t>2025-11-20T10:32:43.698024+02:00</t>
  </si>
  <si>
    <t>2025-11-20T10:46:02.550479+02:00</t>
  </si>
  <si>
    <t>2025-11-20T10:48:53.316646+02:00</t>
  </si>
  <si>
    <t>2025-11-20T10:49:47.515092+02:00</t>
  </si>
  <si>
    <t>2025-11-20T10:55:39.847645+02:00</t>
  </si>
  <si>
    <t>2025-11-20T11:00:13.061572+02:00</t>
  </si>
  <si>
    <t>2025-11-20T11:05:23.589694+02:00</t>
  </si>
  <si>
    <t>2025-11-20T11:12:14.278474+02:00</t>
  </si>
  <si>
    <t>2025-11-20T11:12:50.379837+02:00</t>
  </si>
  <si>
    <t>2025-11-20T11:15:17.765561+02:00</t>
  </si>
  <si>
    <t>2025-11-20T11:15:36.745261+02:00</t>
  </si>
  <si>
    <t>2025-11-20T11:16:24.047537+02:00</t>
  </si>
  <si>
    <t>2025-11-20T11:23:09.360719+02:00</t>
  </si>
  <si>
    <t>2025-11-20T11:35:09.923298+02:00</t>
  </si>
  <si>
    <t>2025-11-20T11:35:11.578094+02:00</t>
  </si>
  <si>
    <t>2025-11-20T11:39:06.707244+02:00</t>
  </si>
  <si>
    <t>2025-11-20T11:46:31.350988+02:00</t>
  </si>
  <si>
    <t>2025-11-20T11:47:24.745812+02:00</t>
  </si>
  <si>
    <t>2025-11-20T11:48:51.358215+02:00</t>
  </si>
  <si>
    <t>2025-11-20T11:49:07.060263+02:00</t>
  </si>
  <si>
    <t>2025-11-20T11:49:44.733995+02:00</t>
  </si>
  <si>
    <t>2025-11-20T11:52:59.465649+02:00</t>
  </si>
  <si>
    <t>2025-11-20T11:54:33.548141+02:00</t>
  </si>
  <si>
    <t>2025-11-20T12:01:26.026093+02:00</t>
  </si>
  <si>
    <t>2025-11-20T12:01:58.894121+02:00</t>
  </si>
  <si>
    <t>2025-11-20T12:03:56.657046+02:00</t>
  </si>
  <si>
    <t>2025-11-20T12:04:51.339066+02:00</t>
  </si>
  <si>
    <t>2025-11-20T12:12:19.984501+02:00</t>
  </si>
  <si>
    <t>2025-11-20T12:18:53.772265+02:00</t>
  </si>
  <si>
    <t>2025-11-20T12:19:08.461472+02:00</t>
  </si>
  <si>
    <t>2025-11-20T12:26:59.917605+02:00</t>
  </si>
  <si>
    <t>2025-11-20T12:39:39.464020+02:00</t>
  </si>
  <si>
    <t>2025-11-20T12:41:57.872669+02:00</t>
  </si>
  <si>
    <t>2025-11-20T12:42:34.259209+02:00</t>
  </si>
  <si>
    <t>2025-11-20T12:43:50.299043+02:00</t>
  </si>
  <si>
    <t>2025-11-20T12:43:52.772205+02:00</t>
  </si>
  <si>
    <t>2025-11-20T12:51:55.417512+02:00</t>
  </si>
  <si>
    <t>2025-11-20T12:54:20.717624+02:00</t>
  </si>
  <si>
    <t>2025-11-20T12:56:54.525565+02:00</t>
  </si>
  <si>
    <t>2025-11-20T13:02:09.528272+02:00</t>
  </si>
  <si>
    <t>2025-11-20T13:02:45.575877+02:00</t>
  </si>
  <si>
    <t>2025-11-20T13:06:03.714241+02:00</t>
  </si>
  <si>
    <t>2025-11-20T13:10:51.936757+02:00</t>
  </si>
  <si>
    <t>2025-11-20T13:12:14.047027+02:00</t>
  </si>
  <si>
    <t>2025-11-20T13:13:47.801040+02:00</t>
  </si>
  <si>
    <t>2025-11-20T13:15:50.152497+02:00</t>
  </si>
  <si>
    <t>2025-11-20T13:25:28.942503+02:00</t>
  </si>
  <si>
    <t>2025-11-20T13:27:42.249351+02:00</t>
  </si>
  <si>
    <t>2025-11-20T13:32:22.166631+02:00</t>
  </si>
  <si>
    <t>2025-11-20T13:33:49.840950+02:00</t>
  </si>
  <si>
    <t>2025-11-20T13:37:46.189468+02:00</t>
  </si>
  <si>
    <t>2025-11-20T13:38:24.118949+02:00</t>
  </si>
  <si>
    <t>2025-11-20T13:57:43.013949+02:00</t>
  </si>
  <si>
    <t>2025-11-20T14:15:17.800756+02:00</t>
  </si>
  <si>
    <t>2025-11-20T14:17:11.888878+02:00</t>
  </si>
  <si>
    <t>2025-11-20T14:20:55.365826+02:00</t>
  </si>
  <si>
    <t>2025-11-20T14:26:35.003017+02:00</t>
  </si>
  <si>
    <t>2025-11-20T14:30:52.812853+02:00</t>
  </si>
  <si>
    <t>2025-11-20T14:33:30.125776+02:00</t>
  </si>
  <si>
    <t>2025-11-20T14:42:19.583529+02:00</t>
  </si>
  <si>
    <t>2025-11-20T14:43:08.252268+02:00</t>
  </si>
  <si>
    <t>2025-11-20T14:44:26.998656+02:00</t>
  </si>
  <si>
    <t>2025-11-20T14:49:25.251235+02:00</t>
  </si>
  <si>
    <t>2025-11-20T14:51:24.957273+02:00</t>
  </si>
  <si>
    <t>2025-11-20T14:51:25.838469+02:00</t>
  </si>
  <si>
    <t>2025-11-20T14:52:05.201674+02:00</t>
  </si>
  <si>
    <t>2025-11-20T14:55:45.123912+02:00</t>
  </si>
  <si>
    <t>2025-11-20T14:55:52.149343+02:00</t>
  </si>
  <si>
    <t>2025-11-20T14:56:47.200850+02:00</t>
  </si>
  <si>
    <t>2025-11-20T14:59:19.688337+02:00</t>
  </si>
  <si>
    <t>2025-11-20T15:00:55.255368+02:00</t>
  </si>
  <si>
    <t>2025-11-20T15:07:54.374026+02:00</t>
  </si>
  <si>
    <t>2025-11-20T15:10:04.848774+02:00</t>
  </si>
  <si>
    <t>2025-11-20T15:11:29.602809+02:00</t>
  </si>
  <si>
    <t>2025-11-20T15:17:10.852498+02:00</t>
  </si>
  <si>
    <t>2025-11-20T15:18:15.672645+02:00</t>
  </si>
  <si>
    <t>2025-11-20T15:31:05.015927+02:00</t>
  </si>
  <si>
    <t>2025-11-20T15:36:56.438454+02:00</t>
  </si>
  <si>
    <t>2025-11-20T15:37:29.119418+02:00</t>
  </si>
  <si>
    <t>2025-11-20T15:39:24.906252+02:00</t>
  </si>
  <si>
    <t>2025-11-20T15:39:28.520778+02:00</t>
  </si>
  <si>
    <t>2025-11-20T15:40:05.104093+02:00</t>
  </si>
  <si>
    <t>2025-11-20T15:43:17.695235+02:00</t>
  </si>
  <si>
    <t>2025-11-20T15:46:34.110697+02:00</t>
  </si>
  <si>
    <t>2025-11-20T15:54:23.573103+02:00</t>
  </si>
  <si>
    <t>2025-11-20T15:55:56.414694+02:00</t>
  </si>
  <si>
    <t>2025-11-20T15:56:03.438626+02:00</t>
  </si>
  <si>
    <t>2025-11-20T15:56:58.016536+02:00</t>
  </si>
  <si>
    <t>2025-11-20T15:58:50.423871+02:00</t>
  </si>
  <si>
    <t>2025-11-20T15:58:50.707953+02:00</t>
  </si>
  <si>
    <t>2025-11-20T16:01:29.999470+02:00</t>
  </si>
  <si>
    <t>2025-11-20T16:03:56.082932+02:00</t>
  </si>
  <si>
    <t>2025-11-20T16:05:11.905671+02:00</t>
  </si>
  <si>
    <t>2025-11-20T16:05:31.604792+02:00</t>
  </si>
  <si>
    <t>2025-11-20T16:05:36.826787+02:00</t>
  </si>
  <si>
    <t>2025-11-20T16:06:05.248150+02:00</t>
  </si>
  <si>
    <t>2025-11-20T16:06:32.779721+02:00</t>
  </si>
  <si>
    <t>2025-11-20T16:06:51.685935+02:00</t>
  </si>
  <si>
    <t>2025-11-20T16:07:11.407549+02:00</t>
  </si>
  <si>
    <t>2025-11-20T16:08:42.655476+02:00</t>
  </si>
  <si>
    <t>2025-11-20T16:08:44.095011+02:00</t>
  </si>
  <si>
    <t>2025-11-20T16:09:01.586557+02:00</t>
  </si>
  <si>
    <t>2025-11-20T16:11:40.944190+02:00</t>
  </si>
  <si>
    <t>2025-11-20T16:12:20.422436+02:00</t>
  </si>
  <si>
    <t>2025-11-20T16:19:47.441589+02:00</t>
  </si>
  <si>
    <t>2025-11-20T16:23:28.892771+02:00</t>
  </si>
  <si>
    <t>2025-11-20T16:26:03.448219+02:00</t>
  </si>
  <si>
    <t>2025-11-20T16:27:42.911959+02:00</t>
  </si>
  <si>
    <t>2025-11-20T16:29:10.058363+02:00</t>
  </si>
  <si>
    <t>2025-11-20T16:36:49.989500+02:00</t>
  </si>
  <si>
    <t>2025-11-20T16:37:04.576547+02:00</t>
  </si>
  <si>
    <t>2025-11-20T16:39:36.156869+02:00</t>
  </si>
  <si>
    <t>2025-11-20T16:41:43.897219+02:00</t>
  </si>
  <si>
    <t>2025-11-20T16:44:20.520999+02:00</t>
  </si>
  <si>
    <t>2025-11-20T16:44:25.583133+02:00</t>
  </si>
  <si>
    <t>2025-11-20T16:48:12.426295+02:00</t>
  </si>
  <si>
    <t>2025-11-20T16:48:56.090616+02:00</t>
  </si>
  <si>
    <t>2025-11-20T16:49:40.568030+02:00</t>
  </si>
  <si>
    <t>2025-11-20T16:51:09.546342+02:00</t>
  </si>
  <si>
    <t>2025-11-20T16:51:24.359000+02:00</t>
  </si>
  <si>
    <t>2025-11-20T16:52:12.939578+02:00</t>
  </si>
  <si>
    <t>2025-11-20T16:53:48.793167+02:00</t>
  </si>
  <si>
    <t>2025-11-20T16:54:05.654332+02:00</t>
  </si>
  <si>
    <t>2025-11-20T17:06:31.878026+02:00</t>
  </si>
  <si>
    <t>2025-11-20T17:10:08.233211+02:00</t>
  </si>
  <si>
    <t>2025-11-20T17:10:10.223441+02:00</t>
  </si>
  <si>
    <t>2025-11-20T17:15:16.037806+02:00</t>
  </si>
  <si>
    <t>2025-11-20T17:22:45.641021+02:00</t>
  </si>
  <si>
    <t>2025-11-20T17:43:57.760168+02:00</t>
  </si>
  <si>
    <t>2025-11-20T17:57:34.197177+02:00</t>
  </si>
  <si>
    <t>2025-11-20T18:02:53.348054+02:00</t>
  </si>
  <si>
    <t>2025-11-20T18:09:12.978820+02:00</t>
  </si>
  <si>
    <t>2025-11-20T18:20:45.413320+02:00</t>
  </si>
  <si>
    <t>2025-11-20T18:33:01.084417+02:00</t>
  </si>
  <si>
    <t>2025-11-20T18:37:00.065100+02:00</t>
  </si>
  <si>
    <t>2025-11-20T18:37:11.634080+02:00</t>
  </si>
  <si>
    <t>2025-11-20T22:38:38.185712+02:00</t>
  </si>
  <si>
    <t>2025-11-20T22:44:08.807925+02:00</t>
  </si>
  <si>
    <t>2025-11-20T23:12:27.895350+02:00</t>
  </si>
  <si>
    <t>2025-11-20T23:21:18.161744+02:00</t>
  </si>
  <si>
    <t>2025-11-20T23:25:40.022022+02:00</t>
  </si>
  <si>
    <t>2025-11-20T23:32:13.588260+02:00</t>
  </si>
  <si>
    <t>2025-11-20T23:35:32.043585+02:00</t>
  </si>
  <si>
    <t>2025-11-21T08:11:18.069899+02:00</t>
  </si>
  <si>
    <t>2025-11-21T08:19:01.180675+02:00</t>
  </si>
  <si>
    <t>2025-11-21T08:36:53.477732+02:00</t>
  </si>
  <si>
    <t>2025-11-21T08:48:57.199882+02:00</t>
  </si>
  <si>
    <t>2025-11-21T08:51:13.283395+02:00</t>
  </si>
  <si>
    <t>2025-11-21T09:18:12.594057+02:00</t>
  </si>
  <si>
    <t>2025-11-21T09:55:36.880700+02:00</t>
  </si>
  <si>
    <t>2025-11-21T10:10:16.033176+02:00</t>
  </si>
  <si>
    <t>2025-11-21T10:20:03.999518+02:00</t>
  </si>
  <si>
    <t>2025-11-21T10:24:27.490297+02:00</t>
  </si>
  <si>
    <t>2025-11-21T10:26:20.616837+02:00</t>
  </si>
  <si>
    <t>2025-11-21T10:30:37.559888+02:00</t>
  </si>
  <si>
    <t>2025-11-21T10:32:06.480615+02:00</t>
  </si>
  <si>
    <t>2025-11-21T10:34:43.652475+02:00</t>
  </si>
  <si>
    <t>2025-11-21T10:41:40.892165+02:00</t>
  </si>
  <si>
    <t>2025-11-21T10:56:08.432930+02:00</t>
  </si>
  <si>
    <t>2025-11-21T10:57:37.495340+02:00</t>
  </si>
  <si>
    <t>2025-11-21T10:59:22.563220+02:00</t>
  </si>
  <si>
    <t>2025-11-21T11:00:51.104595+02:00</t>
  </si>
  <si>
    <t>2025-11-21T11:15:16.645101+02:00</t>
  </si>
  <si>
    <t>2025-11-21T11:17:45.599911+02:00</t>
  </si>
  <si>
    <t>2025-11-21T11:19:19.407328+02:00</t>
  </si>
  <si>
    <t>2025-11-21T11:20:42.291734+02:00</t>
  </si>
  <si>
    <t>2025-11-21T11:23:35.108253+02:00</t>
  </si>
  <si>
    <t>2025-11-21T11:24:33.911998+02:00</t>
  </si>
  <si>
    <t>2025-11-21T11:24:52.837454+02:00</t>
  </si>
  <si>
    <t>2025-11-21T11:29:20.817085+02:00</t>
  </si>
  <si>
    <t>2025-11-21T11:30:53.664569+02:00</t>
  </si>
  <si>
    <t>2025-11-21T11:33:40.952016+02:00</t>
  </si>
  <si>
    <t>2025-11-21T11:42:38.222093+02:00</t>
  </si>
  <si>
    <t>2025-11-21T11:42:39.223826+02:00</t>
  </si>
  <si>
    <t>2025-11-21T12:06:40.769696+02:00</t>
  </si>
  <si>
    <t>2025-11-21T12:08:14.467598+02:00</t>
  </si>
  <si>
    <t>2025-11-21T12:08:21.271436+02:00</t>
  </si>
  <si>
    <t>2025-11-21T12:09:27.684483+02:00</t>
  </si>
  <si>
    <t>2025-11-21T12:10:31.089872+02:00</t>
  </si>
  <si>
    <t>2025-11-21T12:12:26.571827+02:00</t>
  </si>
  <si>
    <t>2025-11-21T12:14:34.854575+02:00</t>
  </si>
  <si>
    <t>2025-11-21T12:15:31.272034+02:00</t>
  </si>
  <si>
    <t>2025-11-21T12:15:51.605931+02:00</t>
  </si>
  <si>
    <t>2025-11-21T12:16:05.987874+02:00</t>
  </si>
  <si>
    <t>2025-11-21T12:16:15.575642+02:00</t>
  </si>
  <si>
    <t>2025-11-21T12:19:26.766287+02:00</t>
  </si>
  <si>
    <t>2025-11-21T12:20:53.619104+02:00</t>
  </si>
  <si>
    <t>2025-11-21T12:21:46.151777+02:00</t>
  </si>
  <si>
    <t>2025-11-21T12:24:23.575806+02:00</t>
  </si>
  <si>
    <t>2025-11-21T12:26:30.496247+02:00</t>
  </si>
  <si>
    <t>2025-11-21T12:30:08.470318+02:00</t>
  </si>
  <si>
    <t>2025-11-21T12:32:41.037885+02:00</t>
  </si>
  <si>
    <t>2025-11-21T12:33:18.350822+02:00</t>
  </si>
  <si>
    <t>2025-11-21T12:33:46.011749+02:00</t>
  </si>
  <si>
    <t>2025-11-21T12:39:45.573691+02:00</t>
  </si>
  <si>
    <t>2025-11-21T12:40:28.851496+02:00</t>
  </si>
  <si>
    <t>2025-11-21T12:42:14.840143+02:00</t>
  </si>
  <si>
    <t>2025-11-21T12:42:20.125784+02:00</t>
  </si>
  <si>
    <t>2025-11-21T12:43:49.047755+02:00</t>
  </si>
  <si>
    <t>2025-11-21T12:57:00.715024+02:00</t>
  </si>
  <si>
    <t>2025-11-21T12:57:33.289361+02:00</t>
  </si>
  <si>
    <t>2025-11-21T13:02:05.375602+02:00</t>
  </si>
  <si>
    <t>2025-11-21T13:03:11.842479+02:00</t>
  </si>
  <si>
    <t>2025-11-21T13:03:43.361268+02:00</t>
  </si>
  <si>
    <t>2025-11-21T13:04:47.140118+02:00</t>
  </si>
  <si>
    <t>2025-11-21T13:05:49.173794+02:00</t>
  </si>
  <si>
    <t>2025-11-21T13:07:08.847725+02:00</t>
  </si>
  <si>
    <t>2025-11-21T13:07:54.917843+02:00</t>
  </si>
  <si>
    <t>2025-11-21T13:17:33.205486+02:00</t>
  </si>
  <si>
    <t>2025-11-21T13:21:29.947901+02:00</t>
  </si>
  <si>
    <t>2025-11-21T13:24:12.310451+02:00</t>
  </si>
  <si>
    <t>2025-11-21T13:46:44.353557+02:00</t>
  </si>
  <si>
    <t>2025-11-21T13:59:01.173769+02:00</t>
  </si>
  <si>
    <t>2025-11-21T13:59:20.053041+02:00</t>
  </si>
  <si>
    <t>2025-11-21T14:10:38.866382+02:00</t>
  </si>
  <si>
    <t>2025-11-21T14:10:44.014886+02:00</t>
  </si>
  <si>
    <t>2025-11-21T14:10:45.389665+02:00</t>
  </si>
  <si>
    <t>2025-11-21T14:10:46.787196+02:00</t>
  </si>
  <si>
    <t>2025-11-21T14:10:48.372714+02:00</t>
  </si>
  <si>
    <t>2025-11-21T14:10:49.914823+02:00</t>
  </si>
  <si>
    <t>2025-11-21T14:10:51.341090+02:00</t>
  </si>
  <si>
    <t>2025-11-21T14:10:52.777810+02:00</t>
  </si>
  <si>
    <t>2025-11-21T14:10:54.255360+02:00</t>
  </si>
  <si>
    <t>2025-11-21T14:10:55.785024+02:00</t>
  </si>
  <si>
    <t>2025-11-21T14:31:22.481369+02:00</t>
  </si>
  <si>
    <t>2025-11-21T14:36:05.622999+02:00</t>
  </si>
  <si>
    <t>2025-11-21T14:51:16.518098+02:00</t>
  </si>
  <si>
    <t>2025-11-21T14:55:50.392917+02:00</t>
  </si>
  <si>
    <t>2025-11-21T14:57:21.633966+02:00</t>
  </si>
  <si>
    <t>2025-11-21T14:59:33.311366+02:00</t>
  </si>
  <si>
    <t>2025-11-21T14:59:57.043371+02:00</t>
  </si>
  <si>
    <t>2025-11-21T15:00:14.761215+02:00</t>
  </si>
  <si>
    <t>2025-11-21T15:02:39.669871+02:00</t>
  </si>
  <si>
    <t>2025-11-21T15:08:14.387896+02:00</t>
  </si>
  <si>
    <t>2025-11-21T15:18:34.517919+02:00</t>
  </si>
  <si>
    <t>2025-11-21T15:22:35.475713+02:00</t>
  </si>
  <si>
    <t>2025-11-21T15:23:10.927428+02:00</t>
  </si>
  <si>
    <t>2025-11-21T15:32:34.996816+02:00</t>
  </si>
  <si>
    <t>2025-11-21T15:36:00.151937+02:00</t>
  </si>
  <si>
    <t>2025-11-21T15:53:53.418742+02:00</t>
  </si>
  <si>
    <t>2025-11-21T16:00:24.762090+02:00</t>
  </si>
  <si>
    <t>2025-11-21T16:04:17.611526+02:00</t>
  </si>
  <si>
    <t>2025-11-21T16:05:57.126433+02:00</t>
  </si>
  <si>
    <t>2025-11-21T16:09:12.823711+02:00</t>
  </si>
  <si>
    <t>2025-11-21T16:47:02.408566+02:00</t>
  </si>
  <si>
    <t>2025-11-21T16:52:01.997377+02:00</t>
  </si>
  <si>
    <t>2025-11-21T17:25:18.685117+02:00</t>
  </si>
  <si>
    <t>2025-11-21T17:46:20.051835+02:00</t>
  </si>
  <si>
    <t>2025-11-21T17:47:50.043559+02:00</t>
  </si>
  <si>
    <t>2025-11-21T17:51:39.765407+02:00</t>
  </si>
  <si>
    <t>2025-11-21T17:53:34.301872+02:00</t>
  </si>
  <si>
    <t>2025-11-21T17:54:31.068737+02:00</t>
  </si>
  <si>
    <t>2025-11-21T17:57:18.577493+02:00</t>
  </si>
  <si>
    <t>2025-11-21T17:58:03.000237+02:00</t>
  </si>
  <si>
    <t>2025-11-21T18:01:41.670488+02:00</t>
  </si>
  <si>
    <t>2025-11-21T18:04:21.116126+02:00</t>
  </si>
  <si>
    <t>2025-11-21T18:13:36.520442+02:00</t>
  </si>
  <si>
    <t>2025-11-21T18:55:34.816045+02:00</t>
  </si>
  <si>
    <t>2025-11-22T08:59:08.441282+02:00</t>
  </si>
  <si>
    <t>2025-11-22T09:21:17.465297+02:00</t>
  </si>
  <si>
    <t>2025-11-22T09:35:41.128497+02:00</t>
  </si>
  <si>
    <t>2025-11-22T13:18:35.345755+02:00</t>
  </si>
  <si>
    <t>2025-11-22T15:03:04.862838+02:00</t>
  </si>
  <si>
    <t>2025-11-22T18:27:09.313596+02:00</t>
  </si>
  <si>
    <t>2025-11-22T20:19:22.161132+02:00</t>
  </si>
  <si>
    <t>2025-11-22T20:31:47.805719+02:00</t>
  </si>
  <si>
    <t>2025-11-22T20:32:56.511170+02:00</t>
  </si>
  <si>
    <t>2025-11-22T20:33:40.502007+02:00</t>
  </si>
  <si>
    <t>2025-11-22T20:35:23.463436+02:00</t>
  </si>
  <si>
    <t>2025-11-22T20:36:42.254328+02:00</t>
  </si>
  <si>
    <t>2025-11-22T20:37:03.968400+02:00</t>
  </si>
  <si>
    <t>2025-11-22T20:38:30.218575+02:00</t>
  </si>
  <si>
    <t>2025-11-22T20:39:57.558902+02:00</t>
  </si>
  <si>
    <t>2025-11-22T20:49:22.628148+02:00</t>
  </si>
  <si>
    <t>2025-11-22T20:57:35.585562+02:00</t>
  </si>
  <si>
    <t>2025-11-22T21:01:46.227923+02:00</t>
  </si>
  <si>
    <t>2025-11-22T21:04:33.616222+02:00</t>
  </si>
  <si>
    <t>2025-11-22T21:07:40.056364+02:00</t>
  </si>
  <si>
    <t>2025-11-22T21:13:51.730281+02:00</t>
  </si>
  <si>
    <t>2025-11-23T00:37:27.226885+02:00</t>
  </si>
  <si>
    <t>2025-11-23T01:10:36.672091+02:00</t>
  </si>
  <si>
    <t>2025-11-23T09:01:09.062803+02:00</t>
  </si>
  <si>
    <t>2025-11-23T12:54:47.060141+02:00</t>
  </si>
  <si>
    <t>2025-11-23T14:21:09.664424+02:00</t>
  </si>
  <si>
    <t>2025-11-23T14:27:36.262622+02:00</t>
  </si>
  <si>
    <t>2025-11-23T14:37:34.445092+02:00</t>
  </si>
  <si>
    <t>2025-11-23T14:39:44.523945+02:00</t>
  </si>
  <si>
    <t>2025-11-23T20:50:21.413345+02:00</t>
  </si>
  <si>
    <t>2025-11-23T21:11:31.064299+02:00</t>
  </si>
  <si>
    <t>2025-11-23T21:15:31.512680+02:00</t>
  </si>
  <si>
    <t>2025-11-23T21:22:50.038123+02:00</t>
  </si>
  <si>
    <t>2025-11-23T21:27:10.437431+02:00</t>
  </si>
  <si>
    <t>2025-11-23T21:31:59.290303+02:00</t>
  </si>
  <si>
    <t>2025-11-23T21:37:04.870687+02:00</t>
  </si>
  <si>
    <t>2025-11-23T21:41:53.183827+02:00</t>
  </si>
  <si>
    <t>2025-11-23T21:45:35.199146+02:00</t>
  </si>
  <si>
    <t>2025-11-23T21:48:57.430137+02:00</t>
  </si>
  <si>
    <t>2025-11-24T08:16:54.818163+02:00</t>
  </si>
  <si>
    <t>2025-11-24T08:33:13.251370+02:00</t>
  </si>
  <si>
    <t>2025-11-24T09:07:55.261964+02:00</t>
  </si>
  <si>
    <t>2025-11-24T09:08:32.624385+02:00</t>
  </si>
  <si>
    <t>2025-11-24T09:35:34.986435+02:00</t>
  </si>
  <si>
    <t>2025-11-24T09:42:04.783931+02:00</t>
  </si>
  <si>
    <t>2025-11-24T09:46:51.451672+02:00</t>
  </si>
  <si>
    <t>2025-11-24T10:00:40.622201+02:00</t>
  </si>
  <si>
    <t>2025-11-24T10:05:49.299028+02:00</t>
  </si>
  <si>
    <t>2025-11-24T10:20:15.465556+02:00</t>
  </si>
  <si>
    <t>2025-11-24T11:02:40.589697+02:00</t>
  </si>
  <si>
    <t>2025-11-24T11:06:37.265929+02:00</t>
  </si>
  <si>
    <t>2025-11-24T11:39:41.463155+02:00</t>
  </si>
  <si>
    <t>2025-11-24T11:41:31.533479+02:00</t>
  </si>
  <si>
    <t>2025-11-24T11:41:34.508887+02:00</t>
  </si>
  <si>
    <t>2025-11-24T11:41:36.031752+02:00</t>
  </si>
  <si>
    <t>2025-11-24T11:43:35.379453+02:00</t>
  </si>
  <si>
    <t>2025-11-24T11:48:58.802801+02:00</t>
  </si>
  <si>
    <t>2025-11-24T11:52:46.352820+02:00</t>
  </si>
  <si>
    <t>2025-11-24T12:05:37.545072+02:00</t>
  </si>
  <si>
    <t>2025-11-24T12:09:49.114281+02:00</t>
  </si>
  <si>
    <t>2025-11-24T12:29:59.140974+02:00</t>
  </si>
  <si>
    <t>2025-11-24T12:35:23.402136+02:00</t>
  </si>
  <si>
    <t>2025-11-24T12:38:08.670113+02:00</t>
  </si>
  <si>
    <t>2025-11-24T12:51:19.677655+02:00</t>
  </si>
  <si>
    <t>2025-11-24T12:54:12.225198+02:00</t>
  </si>
  <si>
    <t>2025-11-24T12:58:04.333136+02:00</t>
  </si>
  <si>
    <t>2025-11-24T12:59:44.844690+02:00</t>
  </si>
  <si>
    <t>2025-11-24T13:02:00.364611+02:00</t>
  </si>
  <si>
    <t>2025-11-24T13:56:13.735843+02:00</t>
  </si>
  <si>
    <t>2025-11-24T13:58:33.571831+02:00</t>
  </si>
  <si>
    <t>2025-11-24T13:58:50.037142+02:00</t>
  </si>
  <si>
    <t>2025-11-24T14:04:28.517986+02:00</t>
  </si>
  <si>
    <t>2025-11-24T14:08:28.715444+02:00</t>
  </si>
  <si>
    <t>2025-11-24T14:18:47.971115+02:00</t>
  </si>
  <si>
    <t>2025-11-24T14:19:10.597357+02:00</t>
  </si>
  <si>
    <t>2025-11-24T14:21:08.133600+02:00</t>
  </si>
  <si>
    <t>2025-11-24T14:22:43.271340+02:00</t>
  </si>
  <si>
    <t>2025-11-24T14:23:26.070956+02:00</t>
  </si>
  <si>
    <t>2025-11-24T14:23:28.492281+02:00</t>
  </si>
  <si>
    <t>2025-11-24T14:24:01.590449+02:00</t>
  </si>
  <si>
    <t>2025-11-24T14:25:06.749418+02:00</t>
  </si>
  <si>
    <t>2025-11-24T14:26:19.024186+02:00</t>
  </si>
  <si>
    <t>2025-11-24T14:26:43.360713+02:00</t>
  </si>
  <si>
    <t>2025-11-24T14:26:59.990901+02:00</t>
  </si>
  <si>
    <t>2025-11-24T14:31:34.797511+02:00</t>
  </si>
  <si>
    <t>2025-11-24T14:33:36.204374+02:00</t>
  </si>
  <si>
    <t>2025-11-24T14:36:04.496422+02:00</t>
  </si>
  <si>
    <t>2025-11-24T14:37:01.503072+02:00</t>
  </si>
  <si>
    <t>2025-11-24T14:38:35.328356+02:00</t>
  </si>
  <si>
    <t>2025-11-24T14:41:51.786038+02:00</t>
  </si>
  <si>
    <t>2025-11-24T14:43:06.331792+02:00</t>
  </si>
  <si>
    <t>2025-11-24T14:43:44.943559+02:00</t>
  </si>
  <si>
    <t>2025-11-24T14:44:04.877918+02:00</t>
  </si>
  <si>
    <t>2025-11-24T14:45:27.050763+02:00</t>
  </si>
  <si>
    <t>2025-11-24T14:46:48.306155+02:00</t>
  </si>
  <si>
    <t>2025-11-24T14:47:51.629058+02:00</t>
  </si>
  <si>
    <t>2025-11-24T14:48:08.540246+02:00</t>
  </si>
  <si>
    <t>2025-11-24T14:48:49.590061+02:00</t>
  </si>
  <si>
    <t>2025-11-24T14:49:56.853080+02:00</t>
  </si>
  <si>
    <t>2025-11-24T14:50:53.367755+02:00</t>
  </si>
  <si>
    <t>2025-11-24T14:50:58.208292+02:00</t>
  </si>
  <si>
    <t>2025-11-24T14:51:17.630701+02:00</t>
  </si>
  <si>
    <t>2025-11-24T14:52:14.569816+02:00</t>
  </si>
  <si>
    <t>2025-11-24T14:53:00.180471+02:00</t>
  </si>
  <si>
    <t>2025-11-24T14:53:13.833858+02:00</t>
  </si>
  <si>
    <t>2025-11-24T14:54:15.797803+02:00</t>
  </si>
  <si>
    <t>2025-11-24T14:55:18.328473+02:00</t>
  </si>
  <si>
    <t>2025-11-24T14:56:18.883637+02:00</t>
  </si>
  <si>
    <t>2025-11-24T14:56:33.651910+02:00</t>
  </si>
  <si>
    <t>2025-11-24T14:57:40.943716+02:00</t>
  </si>
  <si>
    <t>2025-11-24T14:58:52.139248+02:00</t>
  </si>
  <si>
    <t>2025-11-24T14:59:09.882327+02:00</t>
  </si>
  <si>
    <t>2025-11-24T15:11:21.234917+02:00</t>
  </si>
  <si>
    <t>2025-11-24T15:13:45.112729+02:00</t>
  </si>
  <si>
    <t>2025-11-24T15:14:23.918074+02:00</t>
  </si>
  <si>
    <t>2025-11-24T15:17:19.823799+02:00</t>
  </si>
  <si>
    <t>2025-11-24T15:18:56.192453+02:00</t>
  </si>
  <si>
    <t>2025-11-24T15:19:43.707441+02:00</t>
  </si>
  <si>
    <t>2025-11-24T15:19:58.856585+02:00</t>
  </si>
  <si>
    <t>2025-11-24T15:20:38.406980+02:00</t>
  </si>
  <si>
    <t>2025-11-24T15:20:47.680920+02:00</t>
  </si>
  <si>
    <t>2025-11-24T15:21:26.267157+02:00</t>
  </si>
  <si>
    <t>2025-11-24T15:22:35.367059+02:00</t>
  </si>
  <si>
    <t>2025-11-24T15:23:30.196799+02:00</t>
  </si>
  <si>
    <t>2025-11-24T15:24:20.678226+02:00</t>
  </si>
  <si>
    <t>2025-11-24T15:25:07.792132+02:00</t>
  </si>
  <si>
    <t>2025-11-24T15:25:14.325510+02:00</t>
  </si>
  <si>
    <t>2025-11-24T15:25:34.798103+02:00</t>
  </si>
  <si>
    <t>2025-11-24T15:26:26.550590+02:00</t>
  </si>
  <si>
    <t>2025-11-24T15:27:03.289970+02:00</t>
  </si>
  <si>
    <t>2025-11-24T15:29:27.628511+02:00</t>
  </si>
  <si>
    <t>2025-11-24T15:30:25.717946+02:00</t>
  </si>
  <si>
    <t>2025-11-24T15:31:20.203300+02:00</t>
  </si>
  <si>
    <t>2025-11-24T15:59:05.135122+02:00</t>
  </si>
  <si>
    <t>2025-11-24T16:04:41.063673+02:00</t>
  </si>
  <si>
    <t>2025-11-24T16:05:19.167827+02:00</t>
  </si>
  <si>
    <t>2025-11-24T16:05:52.881763+02:00</t>
  </si>
  <si>
    <t>2025-11-24T16:06:26.141075+02:00</t>
  </si>
  <si>
    <t>2025-11-24T16:13:53.870790+02:00</t>
  </si>
  <si>
    <t>2025-11-24T16:18:06.530922+02:00</t>
  </si>
  <si>
    <t>2025-11-24T16:25:47.186543+02:00</t>
  </si>
  <si>
    <t>2025-11-24T16:28:22.196015+02:00</t>
  </si>
  <si>
    <t>2025-11-24T16:50:29.649247+02:00</t>
  </si>
  <si>
    <t>2025-11-24T16:51:17.618933+02:00</t>
  </si>
  <si>
    <t>2025-11-24T16:51:18.841092+02:00</t>
  </si>
  <si>
    <t>2025-11-24T16:51:20.899339+02:00</t>
  </si>
  <si>
    <t>2025-11-24T16:51:21.877692+02:00</t>
  </si>
  <si>
    <t>2025-11-24T16:51:22.997690+02:00</t>
  </si>
  <si>
    <t>2025-11-24T16:53:17.022945+02:00</t>
  </si>
  <si>
    <t>2025-11-24T16:54:08.509669+02:00</t>
  </si>
  <si>
    <t>2025-11-24T17:07:53.640260+02:00</t>
  </si>
  <si>
    <t>2025-11-24T17:08:28.521101+02:00</t>
  </si>
  <si>
    <t>2025-11-24T17:09:34.053057+02:00</t>
  </si>
  <si>
    <t>2025-11-24T17:11:18.452795+02:00</t>
  </si>
  <si>
    <t>2025-11-24T17:12:26.307356+02:00</t>
  </si>
  <si>
    <t>2025-11-24T17:12:47.473706+02:00</t>
  </si>
  <si>
    <t>2025-11-24T17:12:48.583758+02:00</t>
  </si>
  <si>
    <t>2025-11-24T17:12:49.626022+02:00</t>
  </si>
  <si>
    <t>2025-11-24T17:13:37.437503+02:00</t>
  </si>
  <si>
    <t>2025-11-24T17:13:38.373283+02:00</t>
  </si>
  <si>
    <t>2025-11-24T17:13:39.343171+02:00</t>
  </si>
  <si>
    <t>2025-11-24T17:13:40.267765+02:00</t>
  </si>
  <si>
    <t>2025-11-24T17:13:41.229360+02:00</t>
  </si>
  <si>
    <t>2025-11-24T17:13:42.603398+02:00</t>
  </si>
  <si>
    <t>2025-11-24T17:13:43.646644+02:00</t>
  </si>
  <si>
    <t>2025-11-24T17:20:49.311048+02:00</t>
  </si>
  <si>
    <t>2025-11-24T17:22:28.654764+02:00</t>
  </si>
  <si>
    <t>2025-11-24T17:26:52.747753+02:00</t>
  </si>
  <si>
    <t>2025-11-24T17:50:22.575404+02:00</t>
  </si>
  <si>
    <t>2025-11-24T17:50:29.078460+02:00</t>
  </si>
  <si>
    <t>2025-11-24T17:51:42.304593+02:00</t>
  </si>
  <si>
    <t>2025-11-24T17:54:11.056699+02:00</t>
  </si>
  <si>
    <t>2025-11-24T17:55:26.800249+02:00</t>
  </si>
  <si>
    <t>2025-11-24T17:58:15.762925+02:00</t>
  </si>
  <si>
    <t>2025-11-24T18:00:16.880940+02:00</t>
  </si>
  <si>
    <t>2025-11-24T18:02:12.261439+02:00</t>
  </si>
  <si>
    <t>2025-11-24T18:04:42.945311+02:00</t>
  </si>
  <si>
    <t>2025-11-24T18:06:33.898286+02:00</t>
  </si>
  <si>
    <t>2025-11-24T18:06:51.902109+02:00</t>
  </si>
  <si>
    <t>2025-11-24T18:08:45.078474+02:00</t>
  </si>
  <si>
    <t>2025-11-24T18:11:36.706776+02:00</t>
  </si>
  <si>
    <t>2025-11-24T18:11:38.649107+02:00</t>
  </si>
  <si>
    <t>2025-11-24T18:19:23.893183+02:00</t>
  </si>
  <si>
    <t>2025-11-24T18:20:04.000111+02:00</t>
  </si>
  <si>
    <t>2025-11-24T18:21:33.229110+02:00</t>
  </si>
  <si>
    <t>2025-11-24T18:26:29.001226+02:00</t>
  </si>
  <si>
    <t>2025-11-24T18:29:29.478967+02:00</t>
  </si>
  <si>
    <t>2025-11-24T18:30:39.201444+02:00</t>
  </si>
  <si>
    <t>2025-11-24T18:47:15.154766+02:00</t>
  </si>
  <si>
    <t>2025-11-24T18:49:40.349626+02:00</t>
  </si>
  <si>
    <t>2025-11-24T18:50:41.721652+02:00</t>
  </si>
  <si>
    <t>2025-11-24T18:52:44.538335+02:00</t>
  </si>
  <si>
    <t>2025-11-24T18:52:57.533554+02:00</t>
  </si>
  <si>
    <t>2025-11-24T18:53:25.781000+02:00</t>
  </si>
  <si>
    <t>2025-11-24T19:00:02.907561+02:00</t>
  </si>
  <si>
    <t>2025-11-24T19:08:28.479266+02:00</t>
  </si>
  <si>
    <t>2025-11-24T19:28:38.692563+02:00</t>
  </si>
  <si>
    <t>2025-11-24T20:10:48.439161+02:00</t>
  </si>
  <si>
    <t>2025-11-24T20:13:22.618772+02:00</t>
  </si>
  <si>
    <t>2025-11-24T20:54:24.478700+02:00</t>
  </si>
  <si>
    <t>2025-11-24T20:56:26.417223+02:00</t>
  </si>
  <si>
    <t>2025-11-24T20:57:45.601323+02:00</t>
  </si>
  <si>
    <t>2025-11-24T21:00:03.041793+02:00</t>
  </si>
  <si>
    <t>2025-11-24T21:01:52.609804+02:00</t>
  </si>
  <si>
    <t>2025-11-24T21:03:41.080423+02:00</t>
  </si>
  <si>
    <t>2025-11-24T22:49:44.546985+02:00</t>
  </si>
  <si>
    <t>2025-11-25T08:52:56.243497+02:00</t>
  </si>
  <si>
    <t>2025-11-25T11:03:29.540000+02:00</t>
  </si>
  <si>
    <t>2025-11-25T11:04:03.952000+02:00</t>
  </si>
  <si>
    <t>2025-11-25T11:17:26.897000+02:00</t>
  </si>
  <si>
    <t>2025-11-25T11:32:30.177090+02:00</t>
  </si>
  <si>
    <t>2025-11-25T11:40:27.533090+02:00</t>
  </si>
  <si>
    <t>2025-11-25T11:57:04.627785+02:00</t>
  </si>
  <si>
    <t>2025-11-25T12:34:15.329767+02:00</t>
  </si>
  <si>
    <t>2025-11-25T12:47:03.142000+02:00</t>
  </si>
  <si>
    <t>2025-11-25T12:51:48.751000+02:00</t>
  </si>
  <si>
    <t>2025-11-25T13:22:04.264689+02:00</t>
  </si>
  <si>
    <t>2025-11-25T13:25:01.638139+02:00</t>
  </si>
  <si>
    <t>2025-11-25T13:29:50.761000+02:00</t>
  </si>
  <si>
    <t>2025-11-25T13:38:50.166910+02:00</t>
  </si>
  <si>
    <t>2025-11-25T13:58:51.405977+02:00</t>
  </si>
  <si>
    <t>2025-11-25T15:57:19.659000+02:00</t>
  </si>
  <si>
    <t>2025-11-25T16:20:20.969290+02:00</t>
  </si>
  <si>
    <t>20558902</t>
  </si>
  <si>
    <t>20579114</t>
  </si>
  <si>
    <t>20583073</t>
  </si>
  <si>
    <t>20616648</t>
  </si>
  <si>
    <t>21168695</t>
  </si>
  <si>
    <t>21324965</t>
  </si>
  <si>
    <t>21431307</t>
  </si>
  <si>
    <t>21598958</t>
  </si>
  <si>
    <t>21748033</t>
  </si>
  <si>
    <t>22375166</t>
  </si>
  <si>
    <t>22385822</t>
  </si>
  <si>
    <t>22525625</t>
  </si>
  <si>
    <t>22537539</t>
  </si>
  <si>
    <t>22986562</t>
  </si>
  <si>
    <t>23049581</t>
  </si>
  <si>
    <t>23049776</t>
  </si>
  <si>
    <t>23110613</t>
  </si>
  <si>
    <t>23280108</t>
  </si>
  <si>
    <t>23280212</t>
  </si>
  <si>
    <t>23370366</t>
  </si>
  <si>
    <t>23548479</t>
  </si>
  <si>
    <t>23724640</t>
  </si>
  <si>
    <t>23802251</t>
  </si>
  <si>
    <t>23802831</t>
  </si>
  <si>
    <t>23805692</t>
  </si>
  <si>
    <t>24228794</t>
  </si>
  <si>
    <t>24673063</t>
  </si>
  <si>
    <t>24900027</t>
  </si>
  <si>
    <t>25302570</t>
  </si>
  <si>
    <t>25428153</t>
  </si>
  <si>
    <t>25457143</t>
  </si>
  <si>
    <t>25574067</t>
  </si>
  <si>
    <t>25667981</t>
  </si>
  <si>
    <t>25814353</t>
  </si>
  <si>
    <t>26208726</t>
  </si>
  <si>
    <t>26222655</t>
  </si>
  <si>
    <t>26243237</t>
  </si>
  <si>
    <t>26243562</t>
  </si>
  <si>
    <t>26243585</t>
  </si>
  <si>
    <t>26243651</t>
  </si>
  <si>
    <t>26244001</t>
  </si>
  <si>
    <t>26244202</t>
  </si>
  <si>
    <t>26244917</t>
  </si>
  <si>
    <t>26322698</t>
  </si>
  <si>
    <t>26327000</t>
  </si>
  <si>
    <t>26394781</t>
  </si>
  <si>
    <t>26432197</t>
  </si>
  <si>
    <t>26460532</t>
  </si>
  <si>
    <t>26514222</t>
  </si>
  <si>
    <t>26598420</t>
  </si>
  <si>
    <t>2cd9ca96fe89421b8a373fb67876ded4</t>
  </si>
  <si>
    <t>30433226</t>
  </si>
  <si>
    <t>31319242</t>
  </si>
  <si>
    <t>31790926</t>
  </si>
  <si>
    <t>32021299</t>
  </si>
  <si>
    <t>32071439</t>
  </si>
  <si>
    <t>322b6ca78adc41b3af5cf7bad1039f55</t>
  </si>
  <si>
    <t>32654545</t>
  </si>
  <si>
    <t>32765831</t>
  </si>
  <si>
    <t>32984271</t>
  </si>
  <si>
    <t>33264080</t>
  </si>
  <si>
    <t>33340119</t>
  </si>
  <si>
    <t>33360465</t>
  </si>
  <si>
    <t>33464152</t>
  </si>
  <si>
    <t>33578224</t>
  </si>
  <si>
    <t>34002938</t>
  </si>
  <si>
    <t>34227191</t>
  </si>
  <si>
    <t>34239034</t>
  </si>
  <si>
    <t>34392042</t>
  </si>
  <si>
    <t>34610075</t>
  </si>
  <si>
    <t>35558975</t>
  </si>
  <si>
    <t>36132128</t>
  </si>
  <si>
    <t>36171350</t>
  </si>
  <si>
    <t>36209174</t>
  </si>
  <si>
    <t>36530971</t>
  </si>
  <si>
    <t>36716332</t>
  </si>
  <si>
    <t>36730425</t>
  </si>
  <si>
    <t>37126293</t>
  </si>
  <si>
    <t>37401206</t>
  </si>
  <si>
    <t>37431796</t>
  </si>
  <si>
    <t>37735597</t>
  </si>
  <si>
    <t>37836283</t>
  </si>
  <si>
    <t>37861791</t>
  </si>
  <si>
    <t>37909225</t>
  </si>
  <si>
    <t>38166274</t>
  </si>
  <si>
    <t>38187336</t>
  </si>
  <si>
    <t>38374231</t>
  </si>
  <si>
    <t>38407717</t>
  </si>
  <si>
    <t>38440010</t>
  </si>
  <si>
    <t>38452230</t>
  </si>
  <si>
    <t>38494108</t>
  </si>
  <si>
    <t>38627941</t>
  </si>
  <si>
    <t>38675555</t>
  </si>
  <si>
    <t>38701773</t>
  </si>
  <si>
    <t>39498035</t>
  </si>
  <si>
    <t>39507725</t>
  </si>
  <si>
    <t>39518517</t>
  </si>
  <si>
    <t>39568531</t>
  </si>
  <si>
    <t>39634860</t>
  </si>
  <si>
    <t>39754779</t>
  </si>
  <si>
    <t>3ce85022d4fc4b26ad1cb998b7ddfbb1</t>
  </si>
  <si>
    <t>40108630</t>
  </si>
  <si>
    <t>40108735</t>
  </si>
  <si>
    <t>40274710</t>
  </si>
  <si>
    <t>40326784</t>
  </si>
  <si>
    <t>40464528</t>
  </si>
  <si>
    <t>40845612</t>
  </si>
  <si>
    <t>40879290</t>
  </si>
  <si>
    <t>40982291</t>
  </si>
  <si>
    <t>40996564</t>
  </si>
  <si>
    <t>41009874</t>
  </si>
  <si>
    <t>41104307</t>
  </si>
  <si>
    <t>41293755</t>
  </si>
  <si>
    <t>41328777</t>
  </si>
  <si>
    <t>41370216</t>
  </si>
  <si>
    <t>41447959</t>
  </si>
  <si>
    <t>41559270</t>
  </si>
  <si>
    <t>41747100</t>
  </si>
  <si>
    <t>41760289</t>
  </si>
  <si>
    <t>41823846</t>
  </si>
  <si>
    <t>41847154</t>
  </si>
  <si>
    <t>41865996</t>
  </si>
  <si>
    <t>41884537</t>
  </si>
  <si>
    <t>41987461</t>
  </si>
  <si>
    <t>41991076</t>
  </si>
  <si>
    <t>42011926</t>
  </si>
  <si>
    <t>42035266</t>
  </si>
  <si>
    <t>42046566</t>
  </si>
  <si>
    <t>42067041</t>
  </si>
  <si>
    <t>42092130</t>
  </si>
  <si>
    <t>42093239</t>
  </si>
  <si>
    <t>42095943</t>
  </si>
  <si>
    <t>42101003</t>
  </si>
  <si>
    <t>42114410</t>
  </si>
  <si>
    <t>42129888</t>
  </si>
  <si>
    <t>42145798</t>
  </si>
  <si>
    <t>42223804</t>
  </si>
  <si>
    <t>42360261</t>
  </si>
  <si>
    <t>42448068</t>
  </si>
  <si>
    <t>42474208</t>
  </si>
  <si>
    <t>42503825</t>
  </si>
  <si>
    <t>42588170</t>
  </si>
  <si>
    <t>42588390</t>
  </si>
  <si>
    <t>42719687</t>
  </si>
  <si>
    <t>42814997</t>
  </si>
  <si>
    <t>42827548</t>
  </si>
  <si>
    <t>42828866</t>
  </si>
  <si>
    <t>42834213</t>
  </si>
  <si>
    <t>42947409</t>
  </si>
  <si>
    <t>43276527</t>
  </si>
  <si>
    <t>43326090</t>
  </si>
  <si>
    <t>43418783</t>
  </si>
  <si>
    <t>43459332</t>
  </si>
  <si>
    <t>43470230</t>
  </si>
  <si>
    <t>43724001</t>
  </si>
  <si>
    <t>43729979</t>
  </si>
  <si>
    <t>43741891</t>
  </si>
  <si>
    <t>43749377</t>
  </si>
  <si>
    <t>43801489</t>
  </si>
  <si>
    <t>43907833</t>
  </si>
  <si>
    <t>43920676</t>
  </si>
  <si>
    <t>43930527</t>
  </si>
  <si>
    <t>43988734</t>
  </si>
  <si>
    <t>44017322</t>
  </si>
  <si>
    <t>44017778</t>
  </si>
  <si>
    <t>44021166</t>
  </si>
  <si>
    <t>44047074</t>
  </si>
  <si>
    <t>44055064</t>
  </si>
  <si>
    <t>44057061</t>
  </si>
  <si>
    <t>44092846</t>
  </si>
  <si>
    <t>44098705</t>
  </si>
  <si>
    <t>44114014</t>
  </si>
  <si>
    <t>44117392</t>
  </si>
  <si>
    <t>44119248</t>
  </si>
  <si>
    <t>44184228</t>
  </si>
  <si>
    <t>44238503</t>
  </si>
  <si>
    <t>44378553</t>
  </si>
  <si>
    <t>44454157</t>
  </si>
  <si>
    <t>44533762</t>
  </si>
  <si>
    <t>44544025</t>
  </si>
  <si>
    <t>44571750</t>
  </si>
  <si>
    <t>44618065</t>
  </si>
  <si>
    <t>44663469</t>
  </si>
  <si>
    <t>44690670</t>
  </si>
  <si>
    <t>44726539</t>
  </si>
  <si>
    <t>44726633</t>
  </si>
  <si>
    <t>44817772</t>
  </si>
  <si>
    <t>44878589</t>
  </si>
  <si>
    <t>44881078</t>
  </si>
  <si>
    <t>44899719</t>
  </si>
  <si>
    <t>44900493</t>
  </si>
  <si>
    <t>44907279</t>
  </si>
  <si>
    <t>44916461</t>
  </si>
  <si>
    <t>44974675</t>
  </si>
  <si>
    <t>44982335</t>
  </si>
  <si>
    <t>45053047</t>
  </si>
  <si>
    <t>45162639</t>
  </si>
  <si>
    <t>45179093</t>
  </si>
  <si>
    <t>45225029</t>
  </si>
  <si>
    <t>45225118</t>
  </si>
  <si>
    <t>45297596</t>
  </si>
  <si>
    <t>45368656</t>
  </si>
  <si>
    <t>45430582</t>
  </si>
  <si>
    <t>45617832</t>
  </si>
  <si>
    <t>45646706</t>
  </si>
  <si>
    <t>45809631</t>
  </si>
  <si>
    <t>45826877</t>
  </si>
  <si>
    <t>45852526</t>
  </si>
  <si>
    <t>45896834</t>
  </si>
  <si>
    <t>46000698</t>
  </si>
  <si>
    <t>46046121</t>
  </si>
  <si>
    <t>46057938</t>
  </si>
  <si>
    <t>46129420</t>
  </si>
  <si>
    <t>4a3dcd97c5926ef65adc62dc44d95ced</t>
  </si>
  <si>
    <t>530290fea0294b9da5ca37c60ef5f31f</t>
  </si>
  <si>
    <t>5a64e73f27d74813828459e20dc27bf2</t>
  </si>
  <si>
    <t>5e5aad70a9374f859a6e26d0314ff15b</t>
  </si>
  <si>
    <t>6 ДЕРЖАВНИЙ ПОЖЕЖНО-РЯТУВАЛЬНИЙ ЗАГІН ГОЛОВНОГО УПРАВЛІННЯ ДЕРЖАВНОЇ СЛУЖБИ УКРАЇНИ З НАДЗВИЧАЙНИХ СИТУАЦІЙ У ЛЬВІВСЬКІЙ ОБЛАСТІ</t>
  </si>
  <si>
    <t>927130460f3647268450cf007141f4d5</t>
  </si>
  <si>
    <t>967c4b6c003940fc8df9f161336fdab3</t>
  </si>
  <si>
    <t>96f9c7ab4137410d8dfc7dd33326fac8</t>
  </si>
  <si>
    <t>99922c5df61eb483bcc7f8b910304797</t>
  </si>
  <si>
    <t>9c1eef1f3ff24a379b360f2581fc50a7</t>
  </si>
  <si>
    <t>9fb65a784e63f4baeb17d6dc0b326421</t>
  </si>
  <si>
    <t>Oksana Ishchenko</t>
  </si>
  <si>
    <t>a590fd2a49f54bbb94f535ea4374db6f</t>
  </si>
  <si>
    <t>a8ddf3cb6e3e45af84d6b2c6f7fb3129</t>
  </si>
  <si>
    <t>ada9ac6902f54108a9ac43867dbc2a57</t>
  </si>
  <si>
    <t>b20f9048196a4b4f9b60dc2b3b03d592</t>
  </si>
  <si>
    <t>b5853db9e64d440600a457665979ebac</t>
  </si>
  <si>
    <t>b6b9071151ef4a8ab54b8bded0e1dc16</t>
  </si>
  <si>
    <t>bac951a19d6343f38f82f369361c1d1d</t>
  </si>
  <si>
    <t>c0dcb5496b995fd13e16625e946cfd1a</t>
  </si>
  <si>
    <t>c55078836483499daad78a7cbb3a4119</t>
  </si>
  <si>
    <t>cee8c62b51704e5baa71d5cb753a8c59</t>
  </si>
  <si>
    <t>d2dd0ee997ad4f32aa75478e51a5dfe0</t>
  </si>
  <si>
    <t>e70d7cc52b3c4836b31437a27927406c</t>
  </si>
  <si>
    <t>e9f5d74f98f50f54258665e9579b7ea1</t>
  </si>
  <si>
    <t>ee5aa9e725d8456aa1398f0d1e3a2d44</t>
  </si>
  <si>
    <t>f954932980d043fe9000a661477f0f73</t>
  </si>
  <si>
    <t>fd08c163e54f485f921c976b92ab2363</t>
  </si>
  <si>
    <t>manager Олексій</t>
  </si>
  <si>
    <t>ЄДРПОУ замовника</t>
  </si>
  <si>
    <t>Євген Куніч</t>
  </si>
  <si>
    <t>Євген Мезенцев</t>
  </si>
  <si>
    <t>Євген Фесенко</t>
  </si>
  <si>
    <t>Євгеній Матвєєв</t>
  </si>
  <si>
    <t>Іван Булкін</t>
  </si>
  <si>
    <t>Іван Попович</t>
  </si>
  <si>
    <t>Ідентифікатор закупівлі</t>
  </si>
  <si>
    <t>Ідентифікатор лота</t>
  </si>
  <si>
    <t>Ізюмське комунальне виробниче водопровідно-каналізаційне підприємство</t>
  </si>
  <si>
    <t>Інститут ядерних досліджень Національної академії наук України</t>
  </si>
  <si>
    <t>АКЦІОНЕРНЕ ТОВАРИСТВО "ВІННИЦЯОБЛЕНЕРГО"</t>
  </si>
  <si>
    <t>АКЦІОНЕРНЕ ТОВАРИСТВО "ЕНЕРГЕТИЧНА КОМПАНІЯ УКРАЇНИ"</t>
  </si>
  <si>
    <t>Адміністрація Шевченківського району Дніпровської міської ради</t>
  </si>
  <si>
    <t>Андріївський заклад дошкільної освіти  Донецької селищної ради Ізюмського району Харківської області</t>
  </si>
  <si>
    <t>Анна</t>
  </si>
  <si>
    <t>Анна Олегівна Осадча</t>
  </si>
  <si>
    <t>Антон Абрамович</t>
  </si>
  <si>
    <t>Антонінська   спеціальна школа Хмельницької обласної ради</t>
  </si>
  <si>
    <t>Артим Леся</t>
  </si>
  <si>
    <t>БАРАТІВСЬКИЙ ПСИХОНЕВРОЛОГІЧНИЙ ІНТЕРНАТ</t>
  </si>
  <si>
    <t>Багатопрофільний регіональний центр професійної освіти у Черкаській області</t>
  </si>
  <si>
    <t>Байрак Інна Миколаївна</t>
  </si>
  <si>
    <t>Баша Олена</t>
  </si>
  <si>
    <t>Боднар Олеся</t>
  </si>
  <si>
    <t>Боднар Олеся Борисівна</t>
  </si>
  <si>
    <t>Бродівський ліцей Ратнівської селищної ради</t>
  </si>
  <si>
    <t>Букрєєв Олексій Олександрович</t>
  </si>
  <si>
    <t>Бурячинський Сергій Васильович</t>
  </si>
  <si>
    <t>Бутенко Олеся</t>
  </si>
  <si>
    <t>Білоцерківська гімназія - початкова школа № 15 Білоцерківської міської ради Київської області</t>
  </si>
  <si>
    <t>ВІДДІЛ ОСВІТИ ІЗМАЇЛЬСЬКОЇ МІСЬКОЇ РАДИ ІЗМАЇЛЬСЬКОГО РАЙОНУ ОДЕСЬКОЇ ОБЛАСТІ</t>
  </si>
  <si>
    <t>ВІДДІЛ ОСВІТИ БАЛАКЛІЙСЬКОЇ МІСЬКОЇ РАДИ ХАРКІВСЬКОЇ ОБЛАСТІ</t>
  </si>
  <si>
    <t>ВІДДІЛ ОСВІТИ, КУЛЬТУРИ, СПОРТУ ТА ТУРИЗМУ МИГІЇВСЬКОЇ СІЛЬСЬКОЇ РАДИ</t>
  </si>
  <si>
    <t>ВІДДІЛ ОСВІТИ, МОЛОДІ ТА СПОРТУ ЛЮБАРСЬКОЇ СЕЛИЩНОЇ РАДИ</t>
  </si>
  <si>
    <t>ВІДДІЛ РОЗВИТКУ КУЛЬТУРИ І ТУРИЗМУ КРИВООЗЕРСЬКОЇ СЕЛИЩНОЇ РАДИ</t>
  </si>
  <si>
    <t>ВІДДІЛ СОЦІАЛЬНОЇ, ВЕТЕРАНСЬКОЇ ПОЛІТИКИ ТА ОХОРОНИ ЗДОРОВ’Я МИКОЛАЇВСЬКОЇ СЕЛИЩНОЇ РАДИ</t>
  </si>
  <si>
    <t>ВІЙСЬКОВА ЧАСТИНА 4114 НАЦІОНАЛЬНОЇ ГВАРДІЇ УКРАЇНИ</t>
  </si>
  <si>
    <t>ВІЛЬНОГІРСЬКИЙ ЛІЦЕЙ  № 4 ВІЛЬНОГІРСЬКОЇ МІСЬКОЇ РАДИ ДНІПРОПЕТРОВСЬКОЇ ОБЛАСТІ</t>
  </si>
  <si>
    <t>ВИКОНАВЧИЙ КОМІТЕТ БРОВАРСЬКОЇ МІСЬКОЇ РАДИ БРОВАРСЬКОГО РАЙОНУ КИЇВСЬКОЇ ОБЛАСТІ</t>
  </si>
  <si>
    <t>ВИКОНАВЧИЙ КОМІТЕТ НОВОЛАТІВСЬКОЇ СІЛЬСЬКОЇ РАДИ КРИВОРІЗЬКОГО РАЙОНУ ДНІПРОПЕТРОВСЬКОЇ ОБЛАСТІ</t>
  </si>
  <si>
    <t>ВИРОБНИЧЕ УПРАВЛІННЯ ЖИТЛОВО-КОМУНАЛЬНОГО ГОСПОДАРСТВА М. БЕРЕЗІВКА</t>
  </si>
  <si>
    <t>Василь Маняк</t>
  </si>
  <si>
    <t>Верходай Ольга</t>
  </si>
  <si>
    <t>Виконавчий комітет Білоцерківської міської ради</t>
  </si>
  <si>
    <t>Виконавчий комітет Ніжинської міської ради Чернігівської області</t>
  </si>
  <si>
    <t>Виконавчий комітет Троїцької сільської ради Павлоградського району Дніпропетровської області</t>
  </si>
  <si>
    <t>Виконавчий комітетТетіївської міської ради</t>
  </si>
  <si>
    <t>Вище професійне гірничо-будівельне училище</t>
  </si>
  <si>
    <t>Вище художнє професійно-технічне училище №5 м. Вінниці</t>
  </si>
  <si>
    <t>Власик Ліяна</t>
  </si>
  <si>
    <t>Воскресенська селищна рада</t>
  </si>
  <si>
    <t>Відділ капітального будівництва, житлово-комунального господарства, комунального майна Авангардівської селищної ради</t>
  </si>
  <si>
    <t>Відділ культури, молоді, спорту та туризму Таращанської міської ради</t>
  </si>
  <si>
    <t>Відділ освіти Кагарлицької міської ради</t>
  </si>
  <si>
    <t>Відділ освіти Тростянецької сільської ради Стрийського району Львівської області</t>
  </si>
  <si>
    <t>Відділ освіти та молоді виконавчого комітету Зіньківської міської ради</t>
  </si>
  <si>
    <t>Відділ освіти, культури, молоді та спорту Поморянської селищної ради Золочівського району Львівської області</t>
  </si>
  <si>
    <t>Відділ освіти, молоді та спорту Гайворонської міської ради</t>
  </si>
  <si>
    <t>Відділ освіти, молоді та спорту Нехворощанської сільської ради Полтавського району Полтавської області</t>
  </si>
  <si>
    <t>Відділ освіти, молоді, спорту, культури та туризму Покровської сільської ради</t>
  </si>
  <si>
    <t>Військова частина 1493 (94 прикордонний загін)</t>
  </si>
  <si>
    <t>ГАТЯНСЬКИЙ ЗАКЛАД ДОШКІЛЬНОЇ ОСВІТИ БЕРЕГІВСЬКОЇ МІСЬКОЇ РАДИ ЗАКАРПАТСЬКОЇ ОБЛАСТІ</t>
  </si>
  <si>
    <t>ГОЛОВНИЙ ОБ'ЄДНАНИЙ ЕЛЕКТРОННО-КОМУНІКАЦІЙНИЙ ВУЗОЛ НАЦІОНАЛЬНОЇ ГВАРДІЇ УКРАЇНИ (ВІЙСЬКОВА ЧАСТИНА 3077)</t>
  </si>
  <si>
    <t>Галушка Олександр</t>
  </si>
  <si>
    <t>Гальчук Наталія</t>
  </si>
  <si>
    <t>Гамениця Роман</t>
  </si>
  <si>
    <t>Ганна Кузьмінова</t>
  </si>
  <si>
    <t>Гентіш Оксана</t>
  </si>
  <si>
    <t>Головне управління Національної поліції в Миколаївській області</t>
  </si>
  <si>
    <t>Головне управління Національної поліції в Полтавській області</t>
  </si>
  <si>
    <t>Григоренко Олена</t>
  </si>
  <si>
    <t>Григорович Інна</t>
  </si>
  <si>
    <t>Грицай Роман Борисович</t>
  </si>
  <si>
    <t>Гімназія № 25 Полтавської міської ради</t>
  </si>
  <si>
    <t>ДАЦКО ОЛЕКСАНДР ЮРІЙОВИЧ</t>
  </si>
  <si>
    <t>ДЕРЖАВНА ОРГАНІЗАЦІЯ (УСТАНОВА,ЗАКЛАД) ІНСТИТУТ СОРБЦІЇ ТА ПРОБЛЕМ ЕНДОЕКОЛОГІЇ НАЦІОНАЛЬНОЇ АКАДЕМІЇ НАУК УКРАЇНИ</t>
  </si>
  <si>
    <t>ДЕРЖАВНА УСТАНОВА "НАЦІОНАЛЬНИЙ ІНСТИТУТ СЕРЦЕВО-СУДИННОЇ ХІРУРГІЇ ІМЕНІ М.М.АМОСОВА НАЦІОНАЛЬНОЇ АКАДЕМІЇ МЕДИЧНИХ НАУК УКРАЇНИ"</t>
  </si>
  <si>
    <t>ДЕРЖАВНА УСТАНОВА "ПРОФЕСІЙНІ ЗАКУПІВЛІ"</t>
  </si>
  <si>
    <t>ДЕРЖАВНЕ БЮРО РОЗСЛІДУВАНЬ</t>
  </si>
  <si>
    <t>ДЕРЖАВНЕ ПІДПРИЄМСТВО "ІНФОТЕХ"</t>
  </si>
  <si>
    <t>ДЕРЖАВНЕ ПІДПРИЄМСТВО "УКРАЇНСЬКИЙ НАУКОВО-ДОСЛІДНИЙ ІНСТИТУТ РАДІО І ТЕЛЕБАЧЕННЯ"</t>
  </si>
  <si>
    <t>ДЕРЖАВНЕ ПІДПРИЄМСТВО "УКРВОДСЕРВІС"</t>
  </si>
  <si>
    <t>ДК 021:2015 - 09310000-5 - Електрична енергія  (Електрична енергія)</t>
  </si>
  <si>
    <t xml:space="preserve">ДК 021:2015 – 09310000-5 - Електрична енергія (Електрична енергія)   </t>
  </si>
  <si>
    <t>ДК 021:2015: 09310000-5 - Електрична енергія   (Електрична енергія з послугою розподілу)</t>
  </si>
  <si>
    <t>ДК 021:2015: 09310000-5 Електрична енергія (електрична енергія)</t>
  </si>
  <si>
    <t>ДП "2 Державний пожежно - рятувальний загін Головного управління ДСНС України у Хмельницькій області"</t>
  </si>
  <si>
    <t>Давидович Віктор Станіславович</t>
  </si>
  <si>
    <t>Дата аукціону</t>
  </si>
  <si>
    <t>Дата подачі пропозиції</t>
  </si>
  <si>
    <t>Дата розкриття (завершення аукціону)</t>
  </si>
  <si>
    <t>Департамент освіти Вінницької міської ради</t>
  </si>
  <si>
    <t>Державна спеціалізована установа "Одеське обласне бюро судовомедичної експертизи"</t>
  </si>
  <si>
    <t>Державна установа "Замкова виправна колонія (№58)"</t>
  </si>
  <si>
    <t>Державна установа "Миколаївський слідчий ізолятор"</t>
  </si>
  <si>
    <t>Державна установа "Центр пробації"</t>
  </si>
  <si>
    <t>Державний навчальний заклад "Іркліївський професійний аграрний ліцей"</t>
  </si>
  <si>
    <t>Державний навчальний заклад "Корсунь-Шевченківський професійний ліцей"</t>
  </si>
  <si>
    <t>Державний навчальний заклад "Крижопільський професійний будівельний ліцей</t>
  </si>
  <si>
    <t>Дмитро  Зливко</t>
  </si>
  <si>
    <t>Дмитро Веселов</t>
  </si>
  <si>
    <t>Дмитро Дашевський</t>
  </si>
  <si>
    <t>Дмитро Русаков</t>
  </si>
  <si>
    <t>Дніпропетровська обласна прокуратура</t>
  </si>
  <si>
    <t>Добровеличківський  Ліцей "Гармонія"Добровеличківської селищної ради Кіровоградської області</t>
  </si>
  <si>
    <t>Дубовенко Тетяна</t>
  </si>
  <si>
    <t>Електрична енергія</t>
  </si>
  <si>
    <t>Електрична енергія (без розподілу)</t>
  </si>
  <si>
    <t>Електрична енергія (з розподілом)</t>
  </si>
  <si>
    <t>Електрична енергія (код за ДК 021:2015: 09310000-5) — Електрична енергія</t>
  </si>
  <si>
    <t>Електрична енергія 2025 (листопад) — за ДК 021:2015 – 09310000-5 (електрична енергія)</t>
  </si>
  <si>
    <t>Електрична енергія для гуртожитку (універсальна послуга)</t>
  </si>
  <si>
    <t>Електрична енергія з постачанням та передачею</t>
  </si>
  <si>
    <t>Електрична енергія з постачанням та передачею код ДК 021:2015 09310000-5 – Електрична енергія</t>
  </si>
  <si>
    <t>Електрична енергія на грудень 2025 року (з урахуванням передачі і розподілу)</t>
  </si>
  <si>
    <t>Електрична енергія та супутні послуги</t>
  </si>
  <si>
    <t>Електрична енергія, з розподілом</t>
  </si>
  <si>
    <t>Електрична енергія, код ДК 021:2015 (CPV): 09310000-5 – Електрична енергія</t>
  </si>
  <si>
    <t>Електрична енергія, код ДК 021:2015: 09310000-5 - Електрична енергія</t>
  </si>
  <si>
    <t>Електрична енергія, формульне ціноутворення без розподілу</t>
  </si>
  <si>
    <t>Енергоносії: електрична енергія</t>
  </si>
  <si>
    <t>ЖИТЛОВО- КОМУНАЛЬНЕ ГОСПОДАРСТВО ЧОРНОМОРСЬКОЇ СЕЛИЩНОЇ РАДИ</t>
  </si>
  <si>
    <t>ЖИТОМИРСЬКИЙ ОБЛАСНИЙ СПОРТИВНИЙ ЛІЦЕЙ ЖИТОМИРСЬКОЇ ОБЛАСНОЇ РАДИ</t>
  </si>
  <si>
    <t>ЖУК РОМАН ЄВСТАХІЙОВИЧ</t>
  </si>
  <si>
    <t>Жденіївська  селищна рада</t>
  </si>
  <si>
    <t>Жидков А.</t>
  </si>
  <si>
    <t xml:space="preserve">Житомирський базовий фармацевтичний фаховий коледж Житомирської обласної ради </t>
  </si>
  <si>
    <t>Житомирський медичний інститут  Житомирської обласної ради</t>
  </si>
  <si>
    <t>ЗАКЛАД ДОШКІЛЬНОЇ ОСВІТИ  (ЯСЛА-САДОК) "ЗЕРНЯТКО" ДИМЕРСЬКОЇ СЕЛИЩНОЇ РАДИ ВИШГОРОДСЬКОГО РАЙОНУ КИЇВСЬКОЇ ОБЛАСТІ</t>
  </si>
  <si>
    <t>ЗАКЛАД ДОШКІЛЬНОЇ ОСВІТИ (ЯСЛА-САДОК) КОМБІНОВАНОГО ТИПУ "КАПІТОШКА" БРОВАРСЬКОЇ МІСЬКОЇ РАДИ БРОВАРСЬКОГО РАЙОНУ КИЇВСЬКОЇ ОБЛАСТІ</t>
  </si>
  <si>
    <t>ЗАКЛАД ЗАГАЛЬНОЇ СЕРЕДНЬОЇ ОСВІТИ "ХЛІБОДАРСЬКИЙ ЛІЦЕЙ" АВАНГАРДІВСЬКОЇ СЕЛИЩНОЇ РАДИ</t>
  </si>
  <si>
    <t>ЗДОЛБУНІВСЬКИЙ КРАЄЗНАВЧИЙ МУЗЕЙ ЗДОЛБУНІВСЬКОЇ МІСЬКОЇ РАДИ РІВНЕНСЬКОЇ ОБЛАСТІ</t>
  </si>
  <si>
    <t>Замовник</t>
  </si>
  <si>
    <t>Звіт створено 26 листопада о 02:01 з використанням http://zakupivli.pro</t>
  </si>
  <si>
    <t>К1412</t>
  </si>
  <si>
    <t>КАТЕРИНА СНІГУР</t>
  </si>
  <si>
    <t>КЗ "Кам'янські міські публічні бібліотеки" КМР</t>
  </si>
  <si>
    <t>КЗ Комунальний заклад Сумської обласної ради "Шосткинський ліцей спортивного профілю"</t>
  </si>
  <si>
    <t>КЗ ЛОР "Буківський дитячий будинок-інтернат"</t>
  </si>
  <si>
    <t>КЗ Хмельницька школа мистецтв</t>
  </si>
  <si>
    <t>КЗ Чернігівський обласний художній музей імені Григорія Галагана"ЧОР</t>
  </si>
  <si>
    <t>КЗСМО "Музична школа №4" КМР</t>
  </si>
  <si>
    <t>КНП " Бродівська ЦМЛ "</t>
  </si>
  <si>
    <t>КНП "Турківський ЦПМСД"</t>
  </si>
  <si>
    <t>КНП "ЦПМСД" Веснянської сільської ради Миколаївського району Миколаївської області</t>
  </si>
  <si>
    <t>КОМУНАЛЬНА УСТАНОВА "ЦЕНТР ОБСЛУГОВУВАННЯ ЗАКЛАДІВ ОСВІТИ" ПАВЛОГРАДСЬКОЇ МІСЬКОЇ РАДИ</t>
  </si>
  <si>
    <t>КОМУНАЛЬНА УСТАНОВА СУМСЬКА ЗАГАЛЬНООСВІТНЯ ШКОЛА І-ІІІ СТУПЕНІВ №27, М. СУМИ, СУМСЬКОЇ ОБЛАСТІ</t>
  </si>
  <si>
    <t>КОМУНАЛЬНА УСТАНОВА СУМСЬКОЇ ОБЛАСНОЇ РАДИ ОХТИРСЬКИЙ БУДИНОК-ІНТЕРНАТ ДЛЯ ГРОМАДЯН ПОХИЛОГО ВІКУ ТА ОСІБ З ІНВАЛІДНІСТЮ</t>
  </si>
  <si>
    <t>КОМУНАЛЬНЕ НЕКОМЕРЦІЙНЕ ПІДПРИЄМСТВО "БОБРИНЕЦЬКА  ЛІКАРНЯ" БОБРИНЕЦЬКОЇ МІСЬКОЇ РАДИ</t>
  </si>
  <si>
    <t xml:space="preserve">КОМУНАЛЬНЕ НЕКОМЕРЦІЙНЕ ПІДПРИЄМСТВО "БРУСИЛІВСЬКА ЛІКАРНЯ" </t>
  </si>
  <si>
    <t>КОМУНАЛЬНЕ НЕКОМЕРЦІЙНЕ ПІДПРИЄМСТВО "ВІННИЦЬКИЙ ОБЛАСНИЙ ЦЕНТР МЕДИЧНОЇ РЕАБІЛІТАЦІЇ ТА ПАЛІАТИВНОЇ ДОПОМОГИ ДІТЯМ ВІННИЦЬКОЇ ОБЛАСНОЇ РАДИ"</t>
  </si>
  <si>
    <t>КОМУНАЛЬНЕ НЕКОМЕРЦІЙНЕ ПІДПРИЄМСТВО "ВЕЛИКООЛЕКСАНДРІВСЬКА ЛІКАРНЯ" ВЕЛИКООЛЕКСАНДРІВСЬКОЇ СЕЛИЩНОЇ РАДИ</t>
  </si>
  <si>
    <t>КОМУНАЛЬНЕ НЕКОМЕРЦІЙНЕ ПІДПРИЄМСТВО "ГАЛИЦЬКА ЛІКАРНЯ" ГАЛИЦЬКОЇ МІСЬКОЇ РАДИ ІВАНО-ФРАНКІВСЬКОЇ ОБЛАСТІ</t>
  </si>
  <si>
    <t>КОМУНАЛЬНЕ НЕКОМЕРЦІЙНЕ ПІДПРИЄМСТВО "ЗАХАРІВСЬКА БАГАТОПРОФІЛЬНА ЛІКАРНЯ" ЗАХАРІВСЬКОЇ СЕЛИЩНОЇ РАДИ РОЗДІЛЬНЯНСЬКОГО РАЙОНУ ОДЕСЬКОЇ ОБЛАСТІ"</t>
  </si>
  <si>
    <t>КОМУНАЛЬНЕ НЕКОМЕРЦІЙНЕ ПІДПРИЄМСТВО "КОСІВСЬКИЙ ЦЕНТР ПЕРВИННОЇ МЕДИЧНОЇ ДОПОМОГИ" КОСІВСЬКОЇ МІСЬКОЇ РАДИ КОСІВСЬКОГО РАЙОНУ ІВАНО-ФРАНКІВСЬКОЇ ОБЛАСТІ</t>
  </si>
  <si>
    <t>КОМУНАЛЬНЕ НЕКОМЕРЦІЙНЕ ПІДПРИЄМСТВО "НЕМОВИЦЬКИЙ ЦЕНТР ПЕРВИННОЇ МЕДИКО-САНІТАРНОЇ ДОПОМОГИ" НЕМОВИЦЬКОЇ СІЛЬСЬКОЇ РАДИ САРНЕНСЬКОГО РАЙОНУ РІВНЕНСЬКОЇ ОБЛАСТІ</t>
  </si>
  <si>
    <t>КОМУНАЛЬНЕ НЕКОМЕРЦІЙНЕ ПІДПРИЄМСТВО "ПОЧАЇВСЬКА РАЙОННА КОМУНАЛЬНА ЛІКАРНЯ" ПОЧАЇВСЬКОЇ МІСЬКОЇ РАДИ</t>
  </si>
  <si>
    <t>КОМУНАЛЬНЕ НЕКОМЕРЦІЙНЕ ПІДПРИЄМСТВО "САРНЕНСЬКИЙ ЦЕНТР ПЕРВИННОЇ МЕДИКО-САНІТАРНОЇ ДОПОМОГИ" САРНЕНСЬКОЇ МІСЬКОЇ РАДИ</t>
  </si>
  <si>
    <t xml:space="preserve">КОМУНАЛЬНЕ НЕКОМЕРЦІЙНЕ ПІДПРИЄМСТВО "ТОМАКІВСЬКИЙ ЦЕНТР ПЕРВИННОЇ МЕДИКО-САНІТАРНОЇ ДОПОМОГИ" ТОМАКІВСЬКОЇ СЕЛИЩНОЇ РАДИ </t>
  </si>
  <si>
    <t>КОМУНАЛЬНЕ НЕКОМЕРЦІЙНЕ ПІДПРИЄМСТВО «МАЛИНСЬКА МІСЬКА ЛІКАРНЯ» МАЛИНСЬКОЇ МІСЬКОЇ РАДИ</t>
  </si>
  <si>
    <t>КОМУНАЛЬНЕ НЕКОМЕРЦІЙНЕ ПІДПРИЄМСТВО КИЇВСЬКОЇ ОБЛАСНОЇ РАДИ "КИЇВСЬКИЙ ОБЛАСНИЙ ЦЕНТР ЕКСТРЕНОЇ МЕДИЧНОЇ ДОПОМОГИ ТА МЕДИЦИНИ КАТАСТРОФ"</t>
  </si>
  <si>
    <t>КОМУНАЛЬНЕ НЕКОМЕРЦІЙНЕ ПІДПРИЄМСТВО ХАРКІВСЬКОЇ ОБЛАСНОЇ РАДИ "ЦЕНТР ЕКСТРЕНОЇ МЕДИЧНОЇ ДОПОМОГИ ТА МЕДИЦИНИ КАТАСТРОФ"</t>
  </si>
  <si>
    <t>КОМУНАЛЬНЕ ПІДПРИЄМСТВО "БІЛОБОЖНИЦЯ" БІЛОБОЖНИЦЬКОЇ СІЛЬСЬКОЇ РАДИ</t>
  </si>
  <si>
    <t>КОМУНАЛЬНЕ ПІДПРИЄМСТВО "ГОСПОДАР" СЛАВГОРОДСЬКОЇ СЕЛИЩНОЇ РАДИ</t>
  </si>
  <si>
    <t xml:space="preserve">КОМУНАЛЬНЕ ПІДПРИЄМСТВО "ПОГРЕБИЩЕКОМУНСЕРВІС" ПОГРЕБИЩЕНСЬКОЇ МІСЬКОЇ РАДИ ВІННИЦЬКОГО РАЙОНУ ВІННИЦЬКОЇ ОБЛАСТІ </t>
  </si>
  <si>
    <t>КОМУНАЛЬНЕ ПІДПРИЄМСТВО ІВАНО-ФРАНКІВСЬКОЇ ОБЛАСНОЇ РАДИ "ЦЕНТРАЛІЗОВАНА ЗАКУПІВЕЛЬНА ОРГАНІЗАЦІЯ ІВАНО-ФРАНКІВСЬКОЇ ОБЛАСНОЇ РАДИ"</t>
  </si>
  <si>
    <t>КОМУНАЛЬНЕ ПІДПРИЄМСТВО ВІННИЦЬКОЇ МІСЬКОЇ РАДИ "ДИРЕКЦІЯ ПАРКІВ ТА ДОЗВІЛЛЯ ТЕРИТОРІАЛЬНОЇ ГРОМАДИ"</t>
  </si>
  <si>
    <t>КОМУНАЛЬНИЙ ЗАКЛАД "АКАДЕМІЧНИЙ ЛІЦЕЙ №15" КАМ'ЯНСЬКОЇ МІСЬКОЇ РАДИ</t>
  </si>
  <si>
    <t>КОМУНАЛЬНИЙ ЗАКЛАД "ВІННИЦЬКИЙ ЛІЦЕЙ № 15"</t>
  </si>
  <si>
    <t>КОМУНАЛЬНИЙ ЗАКЛАД "ВІННИЦЬКО-ХУТІРСЬКИЙ ЛІЦЕЙ ВІННИЦЬКОГО РАЙОНУ ВІННИЦЬКОЇ ОБЛАСТІ"</t>
  </si>
  <si>
    <t>КОМУНАЛЬНИЙ ЗАКЛАД "ДОШКІЛЬНИЙ НАВЧАЛЬНИЙ ЗАКЛАД № 13 ВІННИЦЬКОЇ МІСЬКОЇ РАДИ"</t>
  </si>
  <si>
    <t>КОМУНАЛЬНИЙ ЗАКЛАД "ДОШКІЛЬНИЙ НАВЧАЛЬНИЙ ЗАКЛАД № 19 ВІННИЦЬКОЇ МІСЬКОЇ РАДИ"</t>
  </si>
  <si>
    <t>КОМУНАЛЬНИЙ ЗАКЛАД "ДОШКІЛЬНИЙ НАВЧАЛЬНИЙ ЗАКЛАД № 6 ВІННИЦЬКОЇ МІСЬКОЇ РАДИ"</t>
  </si>
  <si>
    <t>КОМУНАЛЬНИЙ ЗАКЛАД "ЗАКЛАД ДОШКІЛЬНОЇ ОСВІТИ "ЖУРАВЛИК" ВІННИЦЬКОЇ МІСЬКОЇ РАДИ"</t>
  </si>
  <si>
    <t>КОМУНАЛЬНИЙ ЗАКЛАД "ЗАКЛАД ДОШКІЛЬНОЇ ОСВІТИ С.ВІЙТІВЦІ ВІЙТІВЕЦЬКОЇ СІЛЬСЬКОЇ РАДИ ХМІЛЬНИЦЬКОГО РАЙОНУ ВІННИЦЬКОЇ ОБЛАСТІ"</t>
  </si>
  <si>
    <t xml:space="preserve">КОМУНАЛЬНИЙ ЗАКЛАД "ЗАКЛАД ДОШКІЛЬНОЇ ОСВІТИ № 21 ВІННИЦЬКОЇ МІСЬКОЇ РАДИ" </t>
  </si>
  <si>
    <t>КОМУНАЛЬНИЙ ЗАКЛАД "ЗАКЛАД ДОШКІЛЬНОЇ ОСВІТИ № 29 ВІННИЦЬКОЇ МІСЬКОЇ РАДИ"</t>
  </si>
  <si>
    <t>КОМУНАЛЬНИЙ ЗАКЛАД "ЗАКЛАД ДОШКІЛЬНОЇ ОСВІТИ № 37 ВІННИЦЬКОЇ МІСЬКОЇ РАДИ"</t>
  </si>
  <si>
    <t>КОМУНАЛЬНИЙ ЗАКЛАД "ЗАКЛАД ДОШКІЛЬНОЇ ОСВІТИ № 38 ВІННИЦЬКОЇ МІСЬКОЇ РАДИ"</t>
  </si>
  <si>
    <t>КОМУНАЛЬНИЙ ЗАКЛАД "ПОЛТАВСЬКА ЗАГАЛЬНООСВІТНЯ ШКОЛА І-ІІІ СТУПЕНІВ №30 ПОЛТАВСЬКОЇ МІСЬКОЇ РАДИ ПОЛТАВСЬКОЇ ОБЛАСТІ"</t>
  </si>
  <si>
    <t>КОМУНАЛЬНИЙ ЗАКЛАД "РІВНЕНСЬКА ДИТЯЧА МУЗИЧНА ШКОЛА №2" РІВНЕНСЬКОЇ МІСЬКОЇ РАДИ</t>
  </si>
  <si>
    <t>КОМУНАЛЬНИЙ ЗАКЛАД ДОШКІЛЬНОЇ ОСВІТИ (ЯСЛА-САДОК) КОМБІНОВАНОГО ТИПУ "ДЗВІНОЧОК" ШАХТАРСЬКОЇ МІСЬКОЇ РАДИ</t>
  </si>
  <si>
    <t>КОМУНАЛЬНИЙ ЗАКЛАД КИЇВСЬКОЇ ОБЛАСНОЇ РАДИ "КИЇВСЬКИЙ ОБЛАСНИЙ СОЦІАЛЬНИЙ ЦЕНТР "МАТИ І ДИТИНА РАЗОМ"</t>
  </si>
  <si>
    <t>КОМУНАЛЬНИЙ ЗАКЛАД ЛЬВІВСЬКОЇ ОБЛАСНОЇ РАДИ "ПОПОВИЦЬКИЙ ПСИХОНЕВРОЛОГІЧНИЙ ІНТЕРНАТ"</t>
  </si>
  <si>
    <t>КОМУНАЛЬНИЙ ЗАКЛАД ЦЕНТР КУЛЬТУРНИХ ПОСЛУГ БІЛЯЇВСЬКОЇ МІСЬКОЇ РАДИ</t>
  </si>
  <si>
    <t>КОСТРИНСЬКА СІЛЬСЬКА РАДА УЖГОРОДСЬКОГО РАЙОНУ ЗАКАРПАТСЬКОЇ ОБЛАСТІ</t>
  </si>
  <si>
    <t>КП "Городоккомунсервіс"</t>
  </si>
  <si>
    <t>КП "МІСЬКЕ КОМУНАЛЬНЕ ПІДПРИЄМСТВО "КОМУНСЕРВІС""</t>
  </si>
  <si>
    <t>КП Комунальне підприємство виконавчого органу Київської міської ради (Київської міської державної адміністрації) «СПОРТИВНИЙ КОМПЛЕКС»</t>
  </si>
  <si>
    <t>Калуський політехнічний фаховий коледж</t>
  </si>
  <si>
    <t>Катерина Бровкова</t>
  </si>
  <si>
    <t>Кирил Туркин</t>
  </si>
  <si>
    <t>Київська державна академія декоративно-прикладного мистецтва і дизайну імені Михайла Бойчука</t>
  </si>
  <si>
    <t>Клімук Катерина Володимирівна</t>
  </si>
  <si>
    <t>Ковальов Андрій Юрійович</t>
  </si>
  <si>
    <t>Ковальчук Євгеній</t>
  </si>
  <si>
    <t>Код ДК 021:2015 09310000-5 — “Електрична енергія”( для навчального корпусу за адресою вул.І.Франка,5)</t>
  </si>
  <si>
    <t>Коломийський психоневрологічний інтернат</t>
  </si>
  <si>
    <t>Комунальна установа «Одеський історико-краєзнавчий музей»</t>
  </si>
  <si>
    <t>Комунальна установа Сумська спеціалізована школа І-ІІІ ступенів №29, м.Суми, Сумської області</t>
  </si>
  <si>
    <t>Комунальне некомерційне підприємство " Герцаївський центр первиної медико-санітарної допомоги" Герцаївської міської ради</t>
  </si>
  <si>
    <t>Комунальне некомерційне підприємство "Арбузинська центральна лікарня" Арбузинської селищної ради</t>
  </si>
  <si>
    <t>Комунальне некомерційне підприємство "Костопільський центр первинної медичної допомоги" Костопільської міської ради</t>
  </si>
  <si>
    <t>Комунальне некомерційне підприємство "Прикарпатський  обласний центр служби крові Івано-Франківської обласної ради"</t>
  </si>
  <si>
    <t xml:space="preserve">Комунальне некомерційне підприємство "Рокитнівська багатопрофільна лікарня інтенсивного лікування" Рокитнівської селищної ради
</t>
  </si>
  <si>
    <t>Комунальне некомерційне підприємство "Тернопільська комунальна міська лікарня №2"</t>
  </si>
  <si>
    <t>Комунальне некомерційне підприємство "Хмельницький обласний серцево-судинний центр" Хмельницької обласної ради</t>
  </si>
  <si>
    <t>Комунальне некомерційне підприємство "Центр первинної медико-санітарної допомоги м.Павлограда" Павлоградської міської ради</t>
  </si>
  <si>
    <t>Комунальне некомерційне підприємство "Центральна районна лікарня Калуської міської  ради Івано-Франківської області"</t>
  </si>
  <si>
    <t>Комунальне некомерційне підприємство «Закарпатський обласний дитячий санаторій  «Малятко» Закарпатської обласної ради</t>
  </si>
  <si>
    <t>Комунальне некомерційне підприємство Білоцерківської міської ради "Дитяча стоматологічна поліклініка"</t>
  </si>
  <si>
    <t>Комунальне некомерційне підприємство Великобірківської селищної ради "Тернопільська центральна районна лікарня"</t>
  </si>
  <si>
    <t>Комунальне некомерційне підприємство Ковельське міськрайонне територіальне медичне об'єднання Ковельської міської ради Волинської області</t>
  </si>
  <si>
    <t>Комунальне некомерційне підприємство Сумської обласної ради "Обласна клінічна спеціалізована лікарня"</t>
  </si>
  <si>
    <t>Комунальне підприємство  "Міська інфраструктура" Дніпровської міської ради</t>
  </si>
  <si>
    <t>Комунальне підприємство "Вільногірська центральна міська лікарня" Вільногірської міської ради Дніпропетровської області</t>
  </si>
  <si>
    <t>Комунальне підприємство "Житній ринок"</t>
  </si>
  <si>
    <t>Комунальне підприємство "Міжнародний аеропорт Кривий Ріг" Криворізької міської ради</t>
  </si>
  <si>
    <t xml:space="preserve">Комунальне підприємство "Полтавська обласна клінічна лікарня ім.М.В.Скліфосовського Полтавської обласної ради" </t>
  </si>
  <si>
    <t>Комунальне підприємство Київської міської ради «Київське  міське  бюро технічної інвентаризації»</t>
  </si>
  <si>
    <t>Комунальне підприємство Миколаївської міської ради "Сервіскомуненерго"</t>
  </si>
  <si>
    <t>Комунальний заклад " Центр надання соціальних послуг" Галицької міської ради</t>
  </si>
  <si>
    <t xml:space="preserve">Комунальний заклад "Вінницький ліцей № 22"
</t>
  </si>
  <si>
    <t>Комунальний заклад "Дошкільний навчальний заклад №71 Вінницької міської ради"</t>
  </si>
  <si>
    <t>Комунальний заклад "Жовтоводський фаховий педагогічний коледж" Дніпропетровської обласної ради</t>
  </si>
  <si>
    <t xml:space="preserve">Комунальний заклад "Ободівська спеціальна школа" Вінницької обласної Ради  </t>
  </si>
  <si>
    <t>Комунальний заклад «Ужгородська музична школа № 1» Ужгородської міської ради</t>
  </si>
  <si>
    <t>Комунальний заклад ПОЗАШКІЛЬНОЇ ОСВІТИ "ЗАКАРПАТСЬКИЙ ОБЛАСНИЙ ЦЕНТР ДИТЯЧОЇ ТА ЮНАЦЬКОЇ ТВОРЧОСТІ" "ПАДІЮН" ЗАКАРПАТСЬКОЇ ОБЛАСНОЇ РАДИ</t>
  </si>
  <si>
    <t>Комунальний заклад загальної середньої освіти "Луцький ліцей №5 Луцької міської ради"</t>
  </si>
  <si>
    <t>Комунальний заклад професійної (професійно-технічної) освіти «Київський професійний коледж будівництва і архітектури»</t>
  </si>
  <si>
    <t>Контарєва Наталія</t>
  </si>
  <si>
    <t>Корнієнко Сергій</t>
  </si>
  <si>
    <t>Коростенський геріатричний пансіонат Житомирської обласної ради</t>
  </si>
  <si>
    <t>Краснянський заклад дошкільної освіти (ясла-садок) "Дзвіночок" Надвірнянської міської ради Івано-Франківської області )</t>
  </si>
  <si>
    <t>Кубейська сільська рада Болградського району Одеської області</t>
  </si>
  <si>
    <t>Кудько Олександра</t>
  </si>
  <si>
    <t>Кулевчанський опорний заклад- ліцей з початковою школою та гімназією     Білгород-Дністровського району Одеської області</t>
  </si>
  <si>
    <t>Курильська І.</t>
  </si>
  <si>
    <t>Кількість одиниць</t>
  </si>
  <si>
    <t>Кількість учасників аукціону</t>
  </si>
  <si>
    <t>Кінцева пропозиція</t>
  </si>
  <si>
    <t>Кінцева ціна за одиницю</t>
  </si>
  <si>
    <t>ЛІЦЕЙ №3 С. ЖАБОКРИЧ КРИЖОПІЛЬСЬКОЇ СЕЛИЩНОЇ РАДИ</t>
  </si>
  <si>
    <t>Лазорко Олександр</t>
  </si>
  <si>
    <t>Лисичанська Олена</t>
  </si>
  <si>
    <t>Лінченко Валентин</t>
  </si>
  <si>
    <t xml:space="preserve">Ліцей № 26  «Шевченківський» Полтавської міської ради 
</t>
  </si>
  <si>
    <t>Ліцей № 6 "Лідер" Полтавської міської ради</t>
  </si>
  <si>
    <t>Ліцей №16 Івано-Франківської міської ради</t>
  </si>
  <si>
    <t>Ліцей №3 м. Хмільника Вінницької області</t>
  </si>
  <si>
    <t>МЕРЕФ'ЯНСЬКА МІСЬКА РАДА</t>
  </si>
  <si>
    <t>Мазуренко Н.</t>
  </si>
  <si>
    <t>Максим Працівник</t>
  </si>
  <si>
    <t>Мандзин Ігор Павлович</t>
  </si>
  <si>
    <t>Манявський ліцей Солотвинської селищної ради</t>
  </si>
  <si>
    <t>Мартєва Ксенія Сергіївна</t>
  </si>
  <si>
    <t>Менеджер Алексей</t>
  </si>
  <si>
    <t>Миколаївська обласна прокуратура</t>
  </si>
  <si>
    <t>Миронівська дитячо-юнацька спортивна школа Миронівської міської ради</t>
  </si>
  <si>
    <t>Мойсеєнко Катерина</t>
  </si>
  <si>
    <t>Молодченко Владлена</t>
  </si>
  <si>
    <t>Монастирчанська гімназія Солотвинської селищної ради</t>
  </si>
  <si>
    <t>Морозов Віктор Юрійович</t>
  </si>
  <si>
    <t>Московцева Світлана</t>
  </si>
  <si>
    <t>Музей книги і друкарства України</t>
  </si>
  <si>
    <t>Мініна Олена</t>
  </si>
  <si>
    <t>НОВОАРХАНГЕЛЬСЬКИЙ ЗАКЛАД ДОШКІЛЬНОЇ ОСВІТИ №1 "ДИВОСВІТ" НОВОАРХАНГЕЛЬСЬКОЇ СЕЛИЩНОЇ РАДИ ГОЛОВАНІВСЬКОГО РАЙОНУ КІРОВОГРАДСЬКОЇ ОБЛАСТІ</t>
  </si>
  <si>
    <t>НОВООЛЕКСАНДРІВСЬКИЙ ЛІЦЕЙ РАЇВСЬКОЇ СІЛЬСЬКОЇ РАДИ СИНЕЛЬНИКІВСЬКОГО РАЙОНУ ДНІПРОПЕТРОВСЬКОЇ ОБЛАСТІ</t>
  </si>
  <si>
    <t>Назва лоту</t>
  </si>
  <si>
    <t>Національний музей історії України</t>
  </si>
  <si>
    <t>Національний центр аерокосмічної освіти молоді ім. О.М. Макарова</t>
  </si>
  <si>
    <t>Немає лотів</t>
  </si>
  <si>
    <t>Нересницька сільська рада Тячівського району Закарпатської облаті</t>
  </si>
  <si>
    <t>Нересницький ліцей Нересницької сільської ради Тячівського району Закарпатської області</t>
  </si>
  <si>
    <t>Нижньовербізька сільська рада</t>
  </si>
  <si>
    <t>Носенко Юлія Анатоліївна</t>
  </si>
  <si>
    <t>ОБЛАСНЕ КОМУНАЛЬНЕ ПІДПРИЄМСТВО "МИКОЛАЇВОБЛТЕПЛОЕНЕРГО"</t>
  </si>
  <si>
    <t>ООЕК</t>
  </si>
  <si>
    <t>ОПОРНИЙ ЗАГАЛЬНООСВІТНІЙ НАВЧАЛЬНИЙ ЗАКЛАД - "ЗАГАЛЬНООСВІТНЯ СЕРЕДНЯ ШКОЛА І-ІІІ СТУПЕНІВ М. ДОБРОМИЛЬ САМБІРСЬКОГО РАЙОНУ ЛЬВІВСЬКОЇ ОБЛАСТІ"</t>
  </si>
  <si>
    <t>Обласна комунальна установа "Чернівецька обласна філармонія"</t>
  </si>
  <si>
    <t>Облаухов Дмитро Юрійович</t>
  </si>
  <si>
    <t>Одеський ліцей №111  Одеської міської ради</t>
  </si>
  <si>
    <t>Оксана Оленіч</t>
  </si>
  <si>
    <t>Олександр Бутов</t>
  </si>
  <si>
    <t>Олександр Галинський</t>
  </si>
  <si>
    <t>Олександр Хандрига</t>
  </si>
  <si>
    <t>Олександр Чорний</t>
  </si>
  <si>
    <t>Олексій Горбатюк</t>
  </si>
  <si>
    <t>Олена Волошина</t>
  </si>
  <si>
    <t>Олійник Максим Володимирович</t>
  </si>
  <si>
    <t>Осняч Оксана Сергіївна</t>
  </si>
  <si>
    <t>Осідач Марія</t>
  </si>
  <si>
    <t>Отрєп'єва Леся</t>
  </si>
  <si>
    <t>ПІБ менеджера</t>
  </si>
  <si>
    <t>ПРИВАТНЕ ПІДПРИЄМСТВО "ЕНЕРГОТРАНСЗАХІД"</t>
  </si>
  <si>
    <t>Паньків Христина</t>
  </si>
  <si>
    <t>Парахоняк Юрій</t>
  </si>
  <si>
    <t>Паращинець Мирослав Миколайович</t>
  </si>
  <si>
    <t>Перепелиця Олександр Володимирович</t>
  </si>
  <si>
    <t>Печерська районна в місті Києві державна адміністрація</t>
  </si>
  <si>
    <t>Пойдюченко О.Ю.</t>
  </si>
  <si>
    <t>Полтавський науково-дослідний експертно-криміналістичний центр МВС України</t>
  </si>
  <si>
    <t>Початкова пропозиція</t>
  </si>
  <si>
    <t>Початкова ціна за одиницю</t>
  </si>
  <si>
    <t>Приладишева Юлія</t>
  </si>
  <si>
    <t>Прокопець Борис Мирославович</t>
  </si>
  <si>
    <t>Прудиус Олексій</t>
  </si>
  <si>
    <t>Прядко Валерій</t>
  </si>
  <si>
    <t>Північний регіональний центр страхового фонду документації</t>
  </si>
  <si>
    <t>РАДЕХІВСЬКИЙ ОПОРНИЙ ЗАКЛАД ЗАГАЛЬНОЇ СЕРЕДНЬОЇ ОСВІТИ ЛЬВІВСЬКОЇ ОБЛАСТІ</t>
  </si>
  <si>
    <t>РАЙГОРОДСЬКА СІЛЬСЬКА РАДА</t>
  </si>
  <si>
    <t>РОМАН ГОЙДЕНКО</t>
  </si>
  <si>
    <t>Радонь Василь</t>
  </si>
  <si>
    <t>Ралівська сільська рада Самбірського району Львівської області</t>
  </si>
  <si>
    <t>Рекреаційний центр "Берег надії"</t>
  </si>
  <si>
    <t>Роман Юринець</t>
  </si>
  <si>
    <t>Руденко Ольга</t>
  </si>
  <si>
    <t>Рудківська гімназія Гребінківської міської ради Полтавської області</t>
  </si>
  <si>
    <t>СВІТЛАНА СОРОКА</t>
  </si>
  <si>
    <t>СИТКОВЕЦЬКИЙ ЛІЦЕЙ РАЙГОРОДСЬКОЇ СІЛЬСЬКОЇ РАДИ  ВІННИЦЬКОЇ ОБЛАСТІ</t>
  </si>
  <si>
    <t>СТРИЖАВСЬКИЙ ДИТЯЧИЙ БУДИНОК -ІНТЕРНАТ</t>
  </si>
  <si>
    <t>Сайко Іван</t>
  </si>
  <si>
    <t>Самойленко Руслан Юрійович</t>
  </si>
  <si>
    <t>Світлана Левицька</t>
  </si>
  <si>
    <t>Сергій</t>
  </si>
  <si>
    <t>Сергій Царук</t>
  </si>
  <si>
    <t>Серженко Галина Вікторівна</t>
  </si>
  <si>
    <t>Сидорук Валентин</t>
  </si>
  <si>
    <t xml:space="preserve">Славутська гімназія № 1 Славутської міської ради </t>
  </si>
  <si>
    <t>Славутська гімназія №5 Славутської міської ради</t>
  </si>
  <si>
    <t>Слобадянюк Юрій</t>
  </si>
  <si>
    <t>Слободянюк Максим</t>
  </si>
  <si>
    <t>Смідинська СІЛЬСЬКА РАДА</t>
  </si>
  <si>
    <t>Сосницький професійний аграрний ліцей Чернігівської області</t>
  </si>
  <si>
    <t>Спеціаліст з публічних закупівель</t>
  </si>
  <si>
    <t>Спєваков Євген</t>
  </si>
  <si>
    <t>Спєвакова Ольга</t>
  </si>
  <si>
    <t>Стрижак Петро Володимирович</t>
  </si>
  <si>
    <t>ТАЛАЛАЇВСЬКА СІЛЬСЬКА РАДА НІЖИНСЬКОГО РАЙОНУ ЧЕРНІГІВСЬКОЇ ОБЛАСТІ</t>
  </si>
  <si>
    <t>ТОВ ""ХМЕЛЬНИЦЬКЕНЕРГОПОСТАЧ""</t>
  </si>
  <si>
    <t>ТОВ "ВІТО ЕНЕРДЖИ"</t>
  </si>
  <si>
    <t>ТОВ "ГАЗЕНЕРГО-ТРЕЙД"</t>
  </si>
  <si>
    <t>ТОВ "ГАРАНТОВАНА ОПТИМІЗАЦІЯ ЕНЕРГЕТИЧНИХ РЕСУРСІВ"</t>
  </si>
  <si>
    <t>ТОВ "Е ІНЖИНІРИНГ"</t>
  </si>
  <si>
    <t>ТОВ "ЕЛ-ЕНЕРГО"</t>
  </si>
  <si>
    <t>ТОВ "ЕЛЕКТРОВАТ"</t>
  </si>
  <si>
    <t>ТОВ "ЕЛЕКТРОГА­ЗПОСТАЧ"</t>
  </si>
  <si>
    <t>ТОВ "ЕНЕРА СУМИ"</t>
  </si>
  <si>
    <t>ТОВ "ЕНЕРГУМ"</t>
  </si>
  <si>
    <t>ТОВ "ЕНЕРДЖІ ТРЕЙД ГРУП"</t>
  </si>
  <si>
    <t>ТОВ "ЕНЕРДЖИ ТРЕЙДИНГ"</t>
  </si>
  <si>
    <t>ТОВ "Енерго Збут Транс"</t>
  </si>
  <si>
    <t>ТОВ "ЕнергоТрейд-МС"</t>
  </si>
  <si>
    <t>ТОВ "ЗАКАРПАТЕНЕ­РГОПОСТАЧ"</t>
  </si>
  <si>
    <t>ТОВ "ЛЕКСАР ТЕХНОЛОДЖИС"</t>
  </si>
  <si>
    <t>ТОВ "ЛЮМУС УКРАЇНА"</t>
  </si>
  <si>
    <t>ТОВ "ОВІС ТРЕЙД"</t>
  </si>
  <si>
    <t>ТОВ "ПРЕТ СЕРВІС ЕНЕРГОЗМІН"</t>
  </si>
  <si>
    <t>ТОВ "СИНЕРГІЯ ЕНЕРДЖІ"</t>
  </si>
  <si>
    <t>ТОВ "ТЕК"</t>
  </si>
  <si>
    <t>ТОВ "ТОВАРИСТВО З ОБМЕЖЕНОЮ ВІДПОВІДАЛЬНІСТЮ "СТАР ЕНЕРДЖИ ТРЕЙД""</t>
  </si>
  <si>
    <t>ТОВ "Тернопільелектропостач"</t>
  </si>
  <si>
    <t>ТОВ "УКРАЇНСЬКА СИЛА ЕНЕРГІЇ"</t>
  </si>
  <si>
    <t>ТОВ "ХМЕЛЬНИЦЬКЕНЕРГОЗБУТ"</t>
  </si>
  <si>
    <t>ТОВ "ЦЕНТРГАЗПОСТАЧ"</t>
  </si>
  <si>
    <t>ТОВ РИТЕЙЛ СЕРВІС</t>
  </si>
  <si>
    <t>ТОВ Хмельницькенергопостач</t>
  </si>
  <si>
    <t>ТОВАРИСТВО З ОБМЕЖЕНОЮ ВІДПОВІДА­ЛЬНІСТЮ «ЕНЕРГЕТИЧНА КОМПАНІЯ «ІНСОЛ»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</si>
  <si>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</si>
  <si>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"ЄВРОГАЗСТАР"</t>
  </si>
  <si>
    <t>ТОВАРИСТВО З ОБМЕЖЕНОЮ ВІДПОВІДАЛЬНІСТЮ "ЄГЕК Трейдінг"</t>
  </si>
  <si>
    <t>ТОВАРИСТВО З ОБМЕЖЕНОЮ ВІДПОВІДАЛЬНІСТЮ "ІНВЕСТЕНЕРГО ПЛЮС"</t>
  </si>
  <si>
    <t>ТОВАРИСТВО З ОБМЕЖЕНОЮ ВІДПОВІДАЛЬНІСТЮ "АСҐАРД ЕЛЕКТРІСІТІ"</t>
  </si>
  <si>
    <t>ТОВАРИСТВО З ОБМЕЖЕНОЮ ВІДПОВІДАЛЬНІСТЮ "БУРШТИН ЕНЕРГОМАШ"</t>
  </si>
  <si>
    <t>ТОВАРИСТВО З ОБМЕЖЕНОЮ ВІДПОВІДАЛЬНІСТЮ "ВІМК"</t>
  </si>
  <si>
    <t>ТОВАРИСТВО З ОБМЕЖЕНОЮ ВІДПОВІДАЛЬНІСТЮ "ВОЛИНЬЕНЕРГОПОСТАЧ"</t>
  </si>
  <si>
    <t>ТОВАРИСТВО З ОБМЕЖЕНОЮ ВІДПОВІДАЛЬНІСТЮ "ГАРАНТОВАНА ОПТИМІЗАЦІЯ ЕНЕРГЕТИЧНИХ РЕСУРСІВ"</t>
  </si>
  <si>
    <t>ТОВАРИСТВО З ОБМЕЖЕНОЮ ВІДПОВІДАЛЬНІСТЮ "ЕЛЕКТРО-ГАЗ"</t>
  </si>
  <si>
    <t>ТОВАРИСТВО З ОБМЕЖЕНОЮ ВІДПОВІДАЛЬНІСТЮ "ЕНЕРА ЧЕРНІГІВ"</t>
  </si>
  <si>
    <t>ТОВАРИСТВО З ОБМЕЖЕНОЮ ВІДПОВІДАЛЬНІСТЮ "ЕНЕРГІЯ ЗМІН"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</si>
  <si>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</si>
  <si>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"ЕНЕРГЕТИЧНА МЕРЕЖА УКРАЇНИ"</t>
  </si>
  <si>
    <t>ТОВАРИСТВО З ОБМЕЖЕНОЮ ВІДПОВІДАЛЬНІСТЮ "ЕНЕРГО РЕСУРС" РІ ГРУП"</t>
  </si>
  <si>
    <t>ТОВАРИСТВО З ОБМЕЖЕНОЮ ВІДПОВІДАЛЬНІСТЮ "ЕНЕРГО/АКТИВ"</t>
  </si>
  <si>
    <t>ТОВАРИСТВО З ОБМЕЖЕНОЮ ВІДПОВІДАЛЬНІСТЮ "ЕНЕРГОПРОГРАМ"</t>
  </si>
  <si>
    <t>ТОВАРИСТВО З ОБМЕЖЕНОЮ ВІДПОВІДАЛЬНІСТЮ "ЕНЕРГОСЕРВІС ІНВЕСТ"</t>
  </si>
  <si>
    <t>ТОВАРИСТВО З ОБМЕЖЕНОЮ ВІДПОВІДАЛЬНІСТЮ "ЕНЕРГУМ"</t>
  </si>
  <si>
    <t>ТОВАРИСТВО З ОБМЕЖЕНОЮ ВІДПОВІДАЛЬНІСТЮ "ЕНЕРДЖІ 365"</t>
  </si>
  <si>
    <t>ТОВАРИСТВО З ОБМЕЖЕНОЮ ВІДПОВІДАЛЬНІСТЮ "ЕНЕРДЖІ ОФ ФЬЮЧЕР"</t>
  </si>
  <si>
    <t>ТОВАРИСТВО З ОБМЕЖЕНОЮ ВІДПОВІДАЛЬНІСТЮ "ЕНЕРДЖИГАЗТРЕЙД"</t>
  </si>
  <si>
    <t>ТОВАРИСТВО З ОБМЕЖЕНОЮ ВІДПОВІДАЛЬНІСТЮ "ЖИТОМИРЕНЕРГО"</t>
  </si>
  <si>
    <t>ТОВАРИСТВО З ОБМЕЖЕНОЮ ВІДПОВІДАЛЬНІСТЮ "ЖИТОМИРСЬКА ОБЛАСНА ЕНЕРГОПОСТАЧАЛЬНА КОМПАНІЯ"</t>
  </si>
  <si>
    <t>ТОВАРИСТВО З ОБМЕЖЕНОЮ ВІДПОВІДАЛЬНІСТЮ "КОМПАНІЯ"ГАЗЕНЕРГОПОСТАЧ"</t>
  </si>
  <si>
    <t>ТОВАРИСТВО З ОБМЕЖЕНОЮ ВІДПОВІДАЛЬНІСТЮ "МАГІСТРАЛЬ ЕНЕРГО"</t>
  </si>
  <si>
    <t>ТОВАРИСТВО З ОБМЕЖЕНОЮ ВІДПОВІДАЛЬНІСТЮ "МЕГАЕНЕРГО ПОСТАЧ"</t>
  </si>
  <si>
    <t>ТОВАРИСТВО З ОБМЕЖЕНОЮ ВІДПОВІДАЛЬНІСТЮ "НАЦІОНАЛЬНА ЕНЕРГЕТИЧНА ГРУПА"</t>
  </si>
  <si>
    <t>ТОВАРИСТВО З ОБМЕЖЕНОЮ ВІДПОВІДАЛЬНІСТЮ "ОДЕСЬКА ОБЛАСНА ЕНЕРГОПОСТАЧАЛЬНА КОМПАНІЯ"</t>
  </si>
  <si>
    <t>ТОВАРИСТВО З ОБМЕЖЕНОЮ ВІДПОВІДАЛЬНІСТЮ "ОПЕРАТОР ЕНЕРГІЇ"</t>
  </si>
  <si>
    <t>ТОВАРИСТВО З ОБМЕЖЕНОЮ ВІДПОВІДАЛЬНІСТЮ "ОППОЗИТ"</t>
  </si>
  <si>
    <t>ТОВАРИСТВО З ОБМЕЖЕНОЮ ВІДПОВІДАЛЬНІСТЮ "ПЕРШИЙ ЕНЕРГЕТИЧНИЙ ОПЕРАТОР"</t>
  </si>
  <si>
    <t>ТОВАРИСТВО З ОБМЕЖЕНОЮ ВІДПОВІДАЛЬНІСТЮ "ПОЛТАВАЕНЕРГОЗБУТ"</t>
  </si>
  <si>
    <t>ТОВАРИСТВО З ОБМЕЖЕНОЮ ВІДПОВІДАЛЬНІСТЮ "ПРОВІДНА ЕНЕРГЕТИЧНА КОМПАНІЯ"</t>
  </si>
  <si>
    <t>ТОВАРИСТВО З ОБМЕЖЕНОЮ ВІДПОВІДАЛЬНІСТЮ "ПРОМ ЕЛЕКТРО СЕРВІС"</t>
  </si>
  <si>
    <t>ТОВАРИСТВО З ОБМЕЖЕНОЮ ВІДПОВІДАЛЬНІСТЮ "ПРОМГАЗ СІТІ"</t>
  </si>
  <si>
    <t>ТОВАРИСТВО З ОБМЕЖЕНОЮ ВІДПОВІДАЛЬНІСТЮ "РІВНЕНСЬКА ОБЛАСНА ЕНЕРГОПОСТАЧАЛЬНА КОМПАНІЯ"</t>
  </si>
  <si>
    <t>ТОВАРИСТВО З ОБМЕЖЕНОЮ ВІДПОВІДАЛЬНІСТЮ "РЕЗОНАНС ЕНЕРДЖІ"</t>
  </si>
  <si>
    <t>ТОВАРИСТВО З ОБМЕЖЕНОЮ ВІДПОВІДАЛЬНІСТЮ "РТЕ ЮКРЕЙН"</t>
  </si>
  <si>
    <t>ТОВАРИСТВО З ОБМЕЖЕНОЮ ВІДПОВІДАЛЬНІСТЮ "СК ЕНЕРДЖІ ГРУП"</t>
  </si>
  <si>
    <t>ТОВАРИСТВО З ОБМЕЖЕНОЮ ВІДПОВІДАЛЬНІСТЮ "СКАЙ СОФТ"</t>
  </si>
  <si>
    <t>ТОВАРИСТВО З ОБМЕЖЕНОЮ ВІДПОВІДАЛЬНІСТЮ "СКАЙЕНЕРДЖИ ЮА"</t>
  </si>
  <si>
    <t>ТОВАРИСТВО З ОБМЕЖЕНОЮ ВІДПОВІДАЛЬНІСТЮ "ТОЛК УКРАЇНА"</t>
  </si>
  <si>
    <t>ТОВАРИСТВО З ОБМЕЖЕНОЮ ВІДПОВІДАЛЬНІСТЮ "ТРЕЙД ЕНЕРДЖІ СОЛЮШН"</t>
  </si>
  <si>
    <t>ТОВАРИСТВО З ОБМЕЖЕНОЮ ВІДПОВІДАЛЬНІСТЮ "ТРЕЙДЕНЕРГОСЕРВІС"</t>
  </si>
  <si>
    <t>ТОВАРИСТВО З ОБМЕЖЕНОЮ ВІДПОВІДАЛЬНІСТЮ "УКРАЇНСЬКИЙ СТРУМ"</t>
  </si>
  <si>
    <t>ТОВАРИСТВО З ОБМЕЖЕНОЮ ВІДПОВІДАЛЬНІСТЮ "УКРГАЗТРЕЙДИНГ"</t>
  </si>
  <si>
    <t>ТОВАРИСТВО З ОБМЕЖЕНОЮ ВІДПОВІДАЛЬНІСТЮ "ЧЕРКАСИЕНЕРГОЗБУТ"</t>
  </si>
  <si>
    <t>ТОВАРИСТВО З ОБМЕЖЕНОЮ ВІДПОВІДАЛЬНІСТЮ "ЮЕНЕРДЖІС"</t>
  </si>
  <si>
    <t>ТОВАРИСТВО З ОБМЕЖЕНОЮ ВІДПОВІДАЛЬНІСТЮ "ЯСНО+"</t>
  </si>
  <si>
    <t>ТОВАРИСТВО З ОБМЕЖЕНОЮ ВІДПОВІДАЛЬНІСТЮ «НАЦІОНАЛЬНИЙ ЕНЕРГОПОСТАЧАЛЬНИК»</t>
  </si>
  <si>
    <t>ТОВАРИСТВО З ОБМЕЖЕНОЮ ВІДПОВІДАЛЬНІСТЮ «Т-ЕНЕРГО»</t>
  </si>
  <si>
    <t>Товариство з обмеженою відповідальністю "Запоріжжяелектропостачання"</t>
  </si>
  <si>
    <t>Товариство з обмеженою відповідальністю "Львівенергозбут"</t>
  </si>
  <si>
    <t>УПРАВЛІННЯ ОСВІТИ І НАУКИ ЗВЯГЕЛЬСЬКОЇ МІСЬКОЇ РАДИ</t>
  </si>
  <si>
    <t>УПРАВЛІННЯ ОСВІТИ, МОЛОДІ ТА СПОРТУ СМІЛЯНСЬКОЇ МІСЬКОЇ РАДИ</t>
  </si>
  <si>
    <t>УПРАВЛІННЯ СОЦІАЛЬНОГО ЗАХИСТУ НАСЕЛЕННЯ ВОЗНЕСЕНСЬКОЇ МІСЬКОЇ РАДИ</t>
  </si>
  <si>
    <t>Українка Леся</t>
  </si>
  <si>
    <t>Укрпродконтракт</t>
  </si>
  <si>
    <t>Улида Роман</t>
  </si>
  <si>
    <t>Управління економічного розвитку, інвестицій та інфраструктури Мостиської міської ради Львівської області</t>
  </si>
  <si>
    <t>Управління житлово-комунального господарства та інфраструктури Роздільнянської міської ради</t>
  </si>
  <si>
    <t>Управління освіти виконавчого комітету Ковельської міської ради</t>
  </si>
  <si>
    <t>Управління освіти і науки Білоцерківської міської ради</t>
  </si>
  <si>
    <t>Управління освіти, молоді та спорту Чортківської міської ради</t>
  </si>
  <si>
    <t>Управління сім'ї та соціального захисту населення Бердичівської міської ради</t>
  </si>
  <si>
    <t>Учасник</t>
  </si>
  <si>
    <t>Учасник ЄДРПОУ</t>
  </si>
  <si>
    <t>Фахівець тендерного відділу</t>
  </si>
  <si>
    <t>Фонд комунального майна Вишгородської міської ради</t>
  </si>
  <si>
    <t>Центр первинної медико-санітарної допомоги № 3</t>
  </si>
  <si>
    <t>Ціна 1-го раунда</t>
  </si>
  <si>
    <t>Ціна 2-го раунда</t>
  </si>
  <si>
    <t>Ціна 3-го раунда</t>
  </si>
  <si>
    <t>ЧЕРНІВЕЦЬКА ГІМНАЗІЯ № 13 ЧЕРНІВЕЦЬКОЇ МІСЬКОЇ РАДИ</t>
  </si>
  <si>
    <t>ЧЕРНІГІВСЬКА ОБЛАСНА ДЕРЖАВНА АДМІНІСТРАЦІЯ</t>
  </si>
  <si>
    <t xml:space="preserve">Черкаський фаховий коледж харчових технологій та бізнесу
</t>
  </si>
  <si>
    <t>Чортківський міський комунальний заклад "Палац дітей та юнацтва" Чортківської міської ради Тернопільської області</t>
  </si>
  <si>
    <t>Шабівська сільська рада Білгород-Дністровського району</t>
  </si>
  <si>
    <t>Шарпило Наталія Олександрівна</t>
  </si>
  <si>
    <t>Шух Роман</t>
  </si>
  <si>
    <t>Юлія Волкова</t>
  </si>
  <si>
    <t>Юрій</t>
  </si>
  <si>
    <t>Юрій Вощак</t>
  </si>
  <si>
    <t>Яременко Наталя</t>
  </si>
  <si>
    <t>№</t>
  </si>
</sst>
</file>

<file path=xl/styles.xml><?xml version="1.0" encoding="utf-8"?>
<styleSheet xmlns="http://schemas.openxmlformats.org/spreadsheetml/2006/main">
  <numFmts count="0"/>
  <fonts count="4">
    <font>
      <sz val="11"/>
      <color theme="1"/>
      <name val="Calibri"/>
      <family val="2"/>
      <scheme val="minor"/>
    </font>
    <font>
      <sz val="8.0"/>
      <color rgb="00000000"/>
      <name val="Arial"/>
      <family val="2"/>
      <b/>
    </font>
    <font>
      <sz val="10.0"/>
      <color rgb="00000000"/>
      <name val="Arial"/>
      <family val="2"/>
    </font>
    <font>
      <sz val="10.0"/>
      <color rgb="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08DF0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xfId="0" borderId="0"/>
    <xf numFmtId="0" fontId="1" fillId="2" xfId="0" borderId="0" applyFont="1" applyFill="1" applyAlignment="1">
      <alignment wrapText="1" vertical="top"/>
    </xf>
    <xf numFmtId="1" fontId="2" fillId="0" xfId="0" borderId="0" applyFont="1" applyNumberFormat="1"/>
    <xf numFmtId="0" fontId="3" fillId="0" xfId="0" borderId="0" applyFont="1"/>
    <xf numFmtId="0" fontId="2" fillId="0" xfId="0" borderId="0" applyFont="1"/>
    <xf numFmtId="4" fontId="2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https://my.zakupivli.pro/remote/dispatcher/state_purchase_view/63671709" TargetMode="External"/>
  <ns0:Relationship Id="rId2" Type="http://schemas.openxmlformats.org/officeDocument/2006/relationships/hyperlink" Target="https://my.zakupivli.pro/remote/dispatcher/state_purchase_lot_view/1842031" TargetMode="External"/>
  <ns0:Relationship Id="rId3" Type="http://schemas.openxmlformats.org/officeDocument/2006/relationships/hyperlink" Target="https://my.zakupivli.pro/remote/dispatcher/state_purchase_view/63798917" TargetMode="External"/>
  <ns0:Relationship Id="rId4" Type="http://schemas.openxmlformats.org/officeDocument/2006/relationships/hyperlink" Target="https://my.zakupivli.pro/remote/dispatcher/state_purchase_view/63790937" TargetMode="External"/>
  <ns0:Relationship Id="rId5" Type="http://schemas.openxmlformats.org/officeDocument/2006/relationships/hyperlink" Target="https://my.zakupivli.pro/remote/dispatcher/state_purchase_view/63786262" TargetMode="External"/>
  <ns0:Relationship Id="rId6" Type="http://schemas.openxmlformats.org/officeDocument/2006/relationships/hyperlink" Target="https://my.zakupivli.pro/remote/dispatcher/state_purchase_view/63777343" TargetMode="External"/>
  <ns0:Relationship Id="rId7" Type="http://schemas.openxmlformats.org/officeDocument/2006/relationships/hyperlink" Target="https://my.zakupivli.pro/remote/dispatcher/state_purchase_view/63766919" TargetMode="External"/>
  <ns0:Relationship Id="rId8" Type="http://schemas.openxmlformats.org/officeDocument/2006/relationships/hyperlink" Target="https://my.zakupivli.pro/remote/dispatcher/state_purchase_view/63752218" TargetMode="External"/>
  <ns0:Relationship Id="rId9" Type="http://schemas.openxmlformats.org/officeDocument/2006/relationships/hyperlink" Target="https://my.zakupivli.pro/remote/dispatcher/state_purchase_view/63737734" TargetMode="External"/>
  <ns0:Relationship Id="rId10" Type="http://schemas.openxmlformats.org/officeDocument/2006/relationships/hyperlink" Target="https://my.zakupivli.pro/remote/dispatcher/state_purchase_view/63737416" TargetMode="External"/>
  <ns0:Relationship Id="rId11" Type="http://schemas.openxmlformats.org/officeDocument/2006/relationships/hyperlink" Target="https://my.zakupivli.pro/remote/dispatcher/state_purchase_view/63732637" TargetMode="External"/>
  <ns0:Relationship Id="rId12" Type="http://schemas.openxmlformats.org/officeDocument/2006/relationships/hyperlink" Target="https://my.zakupivli.pro/remote/dispatcher/state_purchase_view/63716432" TargetMode="External"/>
  <ns0:Relationship Id="rId13" Type="http://schemas.openxmlformats.org/officeDocument/2006/relationships/hyperlink" Target="https://my.zakupivli.pro/remote/dispatcher/state_purchase_view/63674615" TargetMode="External"/>
  <ns0:Relationship Id="rId14" Type="http://schemas.openxmlformats.org/officeDocument/2006/relationships/hyperlink" Target="https://my.zakupivli.pro/remote/dispatcher/state_purchase_view/63674554" TargetMode="External"/>
  <ns0:Relationship Id="rId15" Type="http://schemas.openxmlformats.org/officeDocument/2006/relationships/hyperlink" Target="https://my.zakupivli.pro/remote/dispatcher/state_purchase_view/63674467" TargetMode="External"/>
  <ns0:Relationship Id="rId16" Type="http://schemas.openxmlformats.org/officeDocument/2006/relationships/hyperlink" Target="https://my.zakupivli.pro/remote/dispatcher/state_purchase_view/63674467" TargetMode="External"/>
  <ns0:Relationship Id="rId17" Type="http://schemas.openxmlformats.org/officeDocument/2006/relationships/hyperlink" Target="https://my.zakupivli.pro/remote/dispatcher/state_purchase_view/63674467" TargetMode="External"/>
  <ns0:Relationship Id="rId18" Type="http://schemas.openxmlformats.org/officeDocument/2006/relationships/hyperlink" Target="https://my.zakupivli.pro/remote/dispatcher/state_purchase_view/63674394" TargetMode="External"/>
  <ns0:Relationship Id="rId19" Type="http://schemas.openxmlformats.org/officeDocument/2006/relationships/hyperlink" Target="https://my.zakupivli.pro/remote/dispatcher/state_purchase_view/63674394" TargetMode="External"/>
  <ns0:Relationship Id="rId20" Type="http://schemas.openxmlformats.org/officeDocument/2006/relationships/hyperlink" Target="https://my.zakupivli.pro/remote/dispatcher/state_purchase_view/63674394" TargetMode="External"/>
  <ns0:Relationship Id="rId21" Type="http://schemas.openxmlformats.org/officeDocument/2006/relationships/hyperlink" Target="https://my.zakupivli.pro/remote/dispatcher/state_purchase_view/63674394" TargetMode="External"/>
  <ns0:Relationship Id="rId22" Type="http://schemas.openxmlformats.org/officeDocument/2006/relationships/hyperlink" Target="https://my.zakupivli.pro/remote/dispatcher/state_purchase_view/63674394" TargetMode="External"/>
  <ns0:Relationship Id="rId23" Type="http://schemas.openxmlformats.org/officeDocument/2006/relationships/hyperlink" Target="https://my.zakupivli.pro/remote/dispatcher/state_purchase_view/63674208" TargetMode="External"/>
  <ns0:Relationship Id="rId24" Type="http://schemas.openxmlformats.org/officeDocument/2006/relationships/hyperlink" Target="https://my.zakupivli.pro/remote/dispatcher/state_purchase_view/63674208" TargetMode="External"/>
  <ns0:Relationship Id="rId25" Type="http://schemas.openxmlformats.org/officeDocument/2006/relationships/hyperlink" Target="https://my.zakupivli.pro/remote/dispatcher/state_purchase_view/63674101" TargetMode="External"/>
  <ns0:Relationship Id="rId26" Type="http://schemas.openxmlformats.org/officeDocument/2006/relationships/hyperlink" Target="https://my.zakupivli.pro/remote/dispatcher/state_purchase_view/63673404" TargetMode="External"/>
  <ns0:Relationship Id="rId27" Type="http://schemas.openxmlformats.org/officeDocument/2006/relationships/hyperlink" Target="https://my.zakupivli.pro/remote/dispatcher/state_purchase_view/63673337" TargetMode="External"/>
  <ns0:Relationship Id="rId28" Type="http://schemas.openxmlformats.org/officeDocument/2006/relationships/hyperlink" Target="https://my.zakupivli.pro/remote/dispatcher/state_purchase_view/63673337" TargetMode="External"/>
  <ns0:Relationship Id="rId29" Type="http://schemas.openxmlformats.org/officeDocument/2006/relationships/hyperlink" Target="https://my.zakupivli.pro/remote/dispatcher/state_purchase_view/63673153" TargetMode="External"/>
  <ns0:Relationship Id="rId30" Type="http://schemas.openxmlformats.org/officeDocument/2006/relationships/hyperlink" Target="https://my.zakupivli.pro/remote/dispatcher/state_purchase_view/63673153" TargetMode="External"/>
  <ns0:Relationship Id="rId31" Type="http://schemas.openxmlformats.org/officeDocument/2006/relationships/hyperlink" Target="https://my.zakupivli.pro/remote/dispatcher/state_purchase_view/63673153" TargetMode="External"/>
  <ns0:Relationship Id="rId32" Type="http://schemas.openxmlformats.org/officeDocument/2006/relationships/hyperlink" Target="https://my.zakupivli.pro/remote/dispatcher/state_purchase_view/63673153" TargetMode="External"/>
  <ns0:Relationship Id="rId33" Type="http://schemas.openxmlformats.org/officeDocument/2006/relationships/hyperlink" Target="https://my.zakupivli.pro/remote/dispatcher/state_purchase_view/63673153" TargetMode="External"/>
  <ns0:Relationship Id="rId34" Type="http://schemas.openxmlformats.org/officeDocument/2006/relationships/hyperlink" Target="https://my.zakupivli.pro/remote/dispatcher/state_purchase_view/63672724" TargetMode="External"/>
  <ns0:Relationship Id="rId35" Type="http://schemas.openxmlformats.org/officeDocument/2006/relationships/hyperlink" Target="https://my.zakupivli.pro/remote/dispatcher/state_purchase_view/63672724" TargetMode="External"/>
  <ns0:Relationship Id="rId36" Type="http://schemas.openxmlformats.org/officeDocument/2006/relationships/hyperlink" Target="https://my.zakupivli.pro/remote/dispatcher/state_purchase_view/63672707" TargetMode="External"/>
  <ns0:Relationship Id="rId37" Type="http://schemas.openxmlformats.org/officeDocument/2006/relationships/hyperlink" Target="https://my.zakupivli.pro/remote/dispatcher/state_purchase_view/63672637" TargetMode="External"/>
  <ns0:Relationship Id="rId38" Type="http://schemas.openxmlformats.org/officeDocument/2006/relationships/hyperlink" Target="https://my.zakupivli.pro/remote/dispatcher/state_purchase_view/63671882" TargetMode="External"/>
  <ns0:Relationship Id="rId39" Type="http://schemas.openxmlformats.org/officeDocument/2006/relationships/hyperlink" Target="https://my.zakupivli.pro/remote/dispatcher/state_purchase_view/63671675" TargetMode="External"/>
  <ns0:Relationship Id="rId40" Type="http://schemas.openxmlformats.org/officeDocument/2006/relationships/hyperlink" Target="https://my.zakupivli.pro/remote/dispatcher/state_purchase_view/63671675" TargetMode="External"/>
  <ns0:Relationship Id="rId41" Type="http://schemas.openxmlformats.org/officeDocument/2006/relationships/hyperlink" Target="https://my.zakupivli.pro/remote/dispatcher/state_purchase_view/63671675" TargetMode="External"/>
  <ns0:Relationship Id="rId42" Type="http://schemas.openxmlformats.org/officeDocument/2006/relationships/hyperlink" Target="https://my.zakupivli.pro/remote/dispatcher/state_purchase_view/63670273" TargetMode="External"/>
  <ns0:Relationship Id="rId43" Type="http://schemas.openxmlformats.org/officeDocument/2006/relationships/hyperlink" Target="https://my.zakupivli.pro/remote/dispatcher/state_purchase_view/63670273" TargetMode="External"/>
  <ns0:Relationship Id="rId44" Type="http://schemas.openxmlformats.org/officeDocument/2006/relationships/hyperlink" Target="https://my.zakupivli.pro/remote/dispatcher/state_purchase_view/63670273" TargetMode="External"/>
  <ns0:Relationship Id="rId45" Type="http://schemas.openxmlformats.org/officeDocument/2006/relationships/hyperlink" Target="https://my.zakupivli.pro/remote/dispatcher/state_purchase_view/63671653" TargetMode="External"/>
  <ns0:Relationship Id="rId46" Type="http://schemas.openxmlformats.org/officeDocument/2006/relationships/hyperlink" Target="https://my.zakupivli.pro/remote/dispatcher/state_purchase_view/63671578" TargetMode="External"/>
  <ns0:Relationship Id="rId47" Type="http://schemas.openxmlformats.org/officeDocument/2006/relationships/hyperlink" Target="https://my.zakupivli.pro/remote/dispatcher/state_purchase_view/63671578" TargetMode="External"/>
  <ns0:Relationship Id="rId48" Type="http://schemas.openxmlformats.org/officeDocument/2006/relationships/hyperlink" Target="https://my.zakupivli.pro/remote/dispatcher/state_purchase_view/63671435" TargetMode="External"/>
  <ns0:Relationship Id="rId49" Type="http://schemas.openxmlformats.org/officeDocument/2006/relationships/hyperlink" Target="https://my.zakupivli.pro/remote/dispatcher/state_purchase_view/63671300" TargetMode="External"/>
  <ns0:Relationship Id="rId50" Type="http://schemas.openxmlformats.org/officeDocument/2006/relationships/hyperlink" Target="https://my.zakupivli.pro/remote/dispatcher/state_purchase_view/63670613" TargetMode="External"/>
  <ns0:Relationship Id="rId51" Type="http://schemas.openxmlformats.org/officeDocument/2006/relationships/hyperlink" Target="https://my.zakupivli.pro/remote/dispatcher/state_purchase_view/63670613" TargetMode="External"/>
  <ns0:Relationship Id="rId52" Type="http://schemas.openxmlformats.org/officeDocument/2006/relationships/hyperlink" Target="https://my.zakupivli.pro/remote/dispatcher/state_purchase_view/63670193" TargetMode="External"/>
  <ns0:Relationship Id="rId53" Type="http://schemas.openxmlformats.org/officeDocument/2006/relationships/hyperlink" Target="https://my.zakupivli.pro/remote/dispatcher/state_purchase_view/63670193" TargetMode="External"/>
  <ns0:Relationship Id="rId54" Type="http://schemas.openxmlformats.org/officeDocument/2006/relationships/hyperlink" Target="https://my.zakupivli.pro/remote/dispatcher/state_purchase_view/63670193" TargetMode="External"/>
  <ns0:Relationship Id="rId55" Type="http://schemas.openxmlformats.org/officeDocument/2006/relationships/hyperlink" Target="https://my.zakupivli.pro/remote/dispatcher/state_purchase_view/63670193" TargetMode="External"/>
  <ns0:Relationship Id="rId56" Type="http://schemas.openxmlformats.org/officeDocument/2006/relationships/hyperlink" Target="https://my.zakupivli.pro/remote/dispatcher/state_purchase_view/63670193" TargetMode="External"/>
  <ns0:Relationship Id="rId57" Type="http://schemas.openxmlformats.org/officeDocument/2006/relationships/hyperlink" Target="https://my.zakupivli.pro/remote/dispatcher/state_purchase_view/63670193" TargetMode="External"/>
  <ns0:Relationship Id="rId58" Type="http://schemas.openxmlformats.org/officeDocument/2006/relationships/hyperlink" Target="https://my.zakupivli.pro/remote/dispatcher/state_purchase_view/63670193" TargetMode="External"/>
  <ns0:Relationship Id="rId59" Type="http://schemas.openxmlformats.org/officeDocument/2006/relationships/hyperlink" Target="https://my.zakupivli.pro/remote/dispatcher/state_purchase_view/63670193" TargetMode="External"/>
  <ns0:Relationship Id="rId60" Type="http://schemas.openxmlformats.org/officeDocument/2006/relationships/hyperlink" Target="https://my.zakupivli.pro/remote/dispatcher/state_purchase_view/63670193" TargetMode="External"/>
  <ns0:Relationship Id="rId61" Type="http://schemas.openxmlformats.org/officeDocument/2006/relationships/hyperlink" Target="https://my.zakupivli.pro/remote/dispatcher/state_purchase_view/63670193" TargetMode="External"/>
  <ns0:Relationship Id="rId62" Type="http://schemas.openxmlformats.org/officeDocument/2006/relationships/hyperlink" Target="https://my.zakupivli.pro/remote/dispatcher/state_purchase_view/63670193" TargetMode="External"/>
  <ns0:Relationship Id="rId63" Type="http://schemas.openxmlformats.org/officeDocument/2006/relationships/hyperlink" Target="https://my.zakupivli.pro/remote/dispatcher/state_purchase_view/63670193" TargetMode="External"/>
  <ns0:Relationship Id="rId64" Type="http://schemas.openxmlformats.org/officeDocument/2006/relationships/hyperlink" Target="https://my.zakupivli.pro/remote/dispatcher/state_purchase_view/63670193" TargetMode="External"/>
  <ns0:Relationship Id="rId65" Type="http://schemas.openxmlformats.org/officeDocument/2006/relationships/hyperlink" Target="https://my.zakupivli.pro/remote/dispatcher/state_purchase_view/63670193" TargetMode="External"/>
  <ns0:Relationship Id="rId66" Type="http://schemas.openxmlformats.org/officeDocument/2006/relationships/hyperlink" Target="https://my.zakupivli.pro/remote/dispatcher/state_purchase_view/63670193" TargetMode="External"/>
  <ns0:Relationship Id="rId67" Type="http://schemas.openxmlformats.org/officeDocument/2006/relationships/hyperlink" Target="https://my.zakupivli.pro/remote/dispatcher/state_purchase_view/63670193" TargetMode="External"/>
  <ns0:Relationship Id="rId68" Type="http://schemas.openxmlformats.org/officeDocument/2006/relationships/hyperlink" Target="https://my.zakupivli.pro/remote/dispatcher/state_purchase_view/63670193" TargetMode="External"/>
  <ns0:Relationship Id="rId69" Type="http://schemas.openxmlformats.org/officeDocument/2006/relationships/hyperlink" Target="https://my.zakupivli.pro/remote/dispatcher/state_purchase_view/63669590" TargetMode="External"/>
  <ns0:Relationship Id="rId70" Type="http://schemas.openxmlformats.org/officeDocument/2006/relationships/hyperlink" Target="https://my.zakupivli.pro/remote/dispatcher/state_purchase_view/63669549" TargetMode="External"/>
  <ns0:Relationship Id="rId71" Type="http://schemas.openxmlformats.org/officeDocument/2006/relationships/hyperlink" Target="https://my.zakupivli.pro/remote/dispatcher/state_purchase_view/63669549" TargetMode="External"/>
  <ns0:Relationship Id="rId72" Type="http://schemas.openxmlformats.org/officeDocument/2006/relationships/hyperlink" Target="https://my.zakupivli.pro/remote/dispatcher/state_purchase_view/63669549" TargetMode="External"/>
  <ns0:Relationship Id="rId73" Type="http://schemas.openxmlformats.org/officeDocument/2006/relationships/hyperlink" Target="https://my.zakupivli.pro/remote/dispatcher/state_purchase_view/63669549" TargetMode="External"/>
  <ns0:Relationship Id="rId74" Type="http://schemas.openxmlformats.org/officeDocument/2006/relationships/hyperlink" Target="https://my.zakupivli.pro/remote/dispatcher/state_purchase_view/63669549" TargetMode="External"/>
  <ns0:Relationship Id="rId75" Type="http://schemas.openxmlformats.org/officeDocument/2006/relationships/hyperlink" Target="https://my.zakupivli.pro/remote/dispatcher/state_purchase_view/63669389" TargetMode="External"/>
  <ns0:Relationship Id="rId76" Type="http://schemas.openxmlformats.org/officeDocument/2006/relationships/hyperlink" Target="https://my.zakupivli.pro/remote/dispatcher/state_purchase_view/63669358" TargetMode="External"/>
  <ns0:Relationship Id="rId77" Type="http://schemas.openxmlformats.org/officeDocument/2006/relationships/hyperlink" Target="https://my.zakupivli.pro/remote/dispatcher/state_purchase_view/63669367" TargetMode="External"/>
  <ns0:Relationship Id="rId78" Type="http://schemas.openxmlformats.org/officeDocument/2006/relationships/hyperlink" Target="https://my.zakupivli.pro/remote/dispatcher/state_purchase_view/63669367" TargetMode="External"/>
  <ns0:Relationship Id="rId79" Type="http://schemas.openxmlformats.org/officeDocument/2006/relationships/hyperlink" Target="https://my.zakupivli.pro/remote/dispatcher/state_purchase_view/63668818" TargetMode="External"/>
  <ns0:Relationship Id="rId80" Type="http://schemas.openxmlformats.org/officeDocument/2006/relationships/hyperlink" Target="https://my.zakupivli.pro/remote/dispatcher/state_purchase_view/63668818" TargetMode="External"/>
  <ns0:Relationship Id="rId81" Type="http://schemas.openxmlformats.org/officeDocument/2006/relationships/hyperlink" Target="https://my.zakupivli.pro/remote/dispatcher/state_purchase_view/63668213" TargetMode="External"/>
  <ns0:Relationship Id="rId82" Type="http://schemas.openxmlformats.org/officeDocument/2006/relationships/hyperlink" Target="https://my.zakupivli.pro/remote/dispatcher/state_purchase_view/63668213" TargetMode="External"/>
  <ns0:Relationship Id="rId83" Type="http://schemas.openxmlformats.org/officeDocument/2006/relationships/hyperlink" Target="https://my.zakupivli.pro/remote/dispatcher/state_purchase_view/63668213" TargetMode="External"/>
  <ns0:Relationship Id="rId84" Type="http://schemas.openxmlformats.org/officeDocument/2006/relationships/hyperlink" Target="https://my.zakupivli.pro/remote/dispatcher/state_purchase_view/63668213" TargetMode="External"/>
  <ns0:Relationship Id="rId85" Type="http://schemas.openxmlformats.org/officeDocument/2006/relationships/hyperlink" Target="https://my.zakupivli.pro/remote/dispatcher/state_purchase_view/63668213" TargetMode="External"/>
  <ns0:Relationship Id="rId86" Type="http://schemas.openxmlformats.org/officeDocument/2006/relationships/hyperlink" Target="https://my.zakupivli.pro/remote/dispatcher/state_purchase_view/63668213" TargetMode="External"/>
  <ns0:Relationship Id="rId87" Type="http://schemas.openxmlformats.org/officeDocument/2006/relationships/hyperlink" Target="https://my.zakupivli.pro/remote/dispatcher/state_purchase_view/63668213" TargetMode="External"/>
  <ns0:Relationship Id="rId88" Type="http://schemas.openxmlformats.org/officeDocument/2006/relationships/hyperlink" Target="https://my.zakupivli.pro/remote/dispatcher/state_purchase_view/63668213" TargetMode="External"/>
  <ns0:Relationship Id="rId89" Type="http://schemas.openxmlformats.org/officeDocument/2006/relationships/hyperlink" Target="https://my.zakupivli.pro/remote/dispatcher/state_purchase_view/63668213" TargetMode="External"/>
  <ns0:Relationship Id="rId90" Type="http://schemas.openxmlformats.org/officeDocument/2006/relationships/hyperlink" Target="https://my.zakupivli.pro/remote/dispatcher/state_purchase_view/63668211" TargetMode="External"/>
  <ns0:Relationship Id="rId91" Type="http://schemas.openxmlformats.org/officeDocument/2006/relationships/hyperlink" Target="https://my.zakupivli.pro/remote/dispatcher/state_purchase_view/63668211" TargetMode="External"/>
  <ns0:Relationship Id="rId92" Type="http://schemas.openxmlformats.org/officeDocument/2006/relationships/hyperlink" Target="https://my.zakupivli.pro/remote/dispatcher/state_purchase_view/63668211" TargetMode="External"/>
  <ns0:Relationship Id="rId93" Type="http://schemas.openxmlformats.org/officeDocument/2006/relationships/hyperlink" Target="https://my.zakupivli.pro/remote/dispatcher/state_purchase_view/63668141" TargetMode="External"/>
  <ns0:Relationship Id="rId94" Type="http://schemas.openxmlformats.org/officeDocument/2006/relationships/hyperlink" Target="https://my.zakupivli.pro/remote/dispatcher/state_purchase_view/63668141" TargetMode="External"/>
  <ns0:Relationship Id="rId95" Type="http://schemas.openxmlformats.org/officeDocument/2006/relationships/hyperlink" Target="https://my.zakupivli.pro/remote/dispatcher/state_purchase_view/63668141" TargetMode="External"/>
  <ns0:Relationship Id="rId96" Type="http://schemas.openxmlformats.org/officeDocument/2006/relationships/hyperlink" Target="https://my.zakupivli.pro/remote/dispatcher/state_purchase_view/63668141" TargetMode="External"/>
  <ns0:Relationship Id="rId97" Type="http://schemas.openxmlformats.org/officeDocument/2006/relationships/hyperlink" Target="https://my.zakupivli.pro/remote/dispatcher/state_purchase_view/63668141" TargetMode="External"/>
  <ns0:Relationship Id="rId98" Type="http://schemas.openxmlformats.org/officeDocument/2006/relationships/hyperlink" Target="https://my.zakupivli.pro/remote/dispatcher/state_purchase_view/63668141" TargetMode="External"/>
  <ns0:Relationship Id="rId99" Type="http://schemas.openxmlformats.org/officeDocument/2006/relationships/hyperlink" Target="https://my.zakupivli.pro/remote/dispatcher/state_purchase_view/63667997" TargetMode="External"/>
  <ns0:Relationship Id="rId100" Type="http://schemas.openxmlformats.org/officeDocument/2006/relationships/hyperlink" Target="https://my.zakupivli.pro/remote/dispatcher/state_purchase_view/63667904" TargetMode="External"/>
  <ns0:Relationship Id="rId101" Type="http://schemas.openxmlformats.org/officeDocument/2006/relationships/hyperlink" Target="https://my.zakupivli.pro/remote/dispatcher/state_purchase_view/63667144" TargetMode="External"/>
  <ns0:Relationship Id="rId102" Type="http://schemas.openxmlformats.org/officeDocument/2006/relationships/hyperlink" Target="https://my.zakupivli.pro/remote/dispatcher/state_purchase_view/63667083" TargetMode="External"/>
  <ns0:Relationship Id="rId103" Type="http://schemas.openxmlformats.org/officeDocument/2006/relationships/hyperlink" Target="https://my.zakupivli.pro/remote/dispatcher/state_purchase_view/63667083" TargetMode="External"/>
  <ns0:Relationship Id="rId104" Type="http://schemas.openxmlformats.org/officeDocument/2006/relationships/hyperlink" Target="https://my.zakupivli.pro/remote/dispatcher/state_purchase_view/63666832" TargetMode="External"/>
  <ns0:Relationship Id="rId105" Type="http://schemas.openxmlformats.org/officeDocument/2006/relationships/hyperlink" Target="https://my.zakupivli.pro/remote/dispatcher/state_purchase_view/63666832" TargetMode="External"/>
  <ns0:Relationship Id="rId106" Type="http://schemas.openxmlformats.org/officeDocument/2006/relationships/hyperlink" Target="https://my.zakupivli.pro/remote/dispatcher/state_purchase_view/63666832" TargetMode="External"/>
  <ns0:Relationship Id="rId107" Type="http://schemas.openxmlformats.org/officeDocument/2006/relationships/hyperlink" Target="https://my.zakupivli.pro/remote/dispatcher/state_purchase_view/63666832" TargetMode="External"/>
  <ns0:Relationship Id="rId108" Type="http://schemas.openxmlformats.org/officeDocument/2006/relationships/hyperlink" Target="https://my.zakupivli.pro/remote/dispatcher/state_purchase_view/63666832" TargetMode="External"/>
  <ns0:Relationship Id="rId109" Type="http://schemas.openxmlformats.org/officeDocument/2006/relationships/hyperlink" Target="https://my.zakupivli.pro/remote/dispatcher/state_purchase_view/63666832" TargetMode="External"/>
  <ns0:Relationship Id="rId110" Type="http://schemas.openxmlformats.org/officeDocument/2006/relationships/hyperlink" Target="https://my.zakupivli.pro/remote/dispatcher/state_purchase_view/63666832" TargetMode="External"/>
  <ns0:Relationship Id="rId111" Type="http://schemas.openxmlformats.org/officeDocument/2006/relationships/hyperlink" Target="https://my.zakupivli.pro/remote/dispatcher/state_purchase_view/63666832" TargetMode="External"/>
  <ns0:Relationship Id="rId112" Type="http://schemas.openxmlformats.org/officeDocument/2006/relationships/hyperlink" Target="https://my.zakupivli.pro/remote/dispatcher/state_purchase_view/63666832" TargetMode="External"/>
  <ns0:Relationship Id="rId113" Type="http://schemas.openxmlformats.org/officeDocument/2006/relationships/hyperlink" Target="https://my.zakupivli.pro/remote/dispatcher/state_purchase_view/63666832" TargetMode="External"/>
  <ns0:Relationship Id="rId114" Type="http://schemas.openxmlformats.org/officeDocument/2006/relationships/hyperlink" Target="https://my.zakupivli.pro/remote/dispatcher/state_purchase_view/63666832" TargetMode="External"/>
  <ns0:Relationship Id="rId115" Type="http://schemas.openxmlformats.org/officeDocument/2006/relationships/hyperlink" Target="https://my.zakupivli.pro/remote/dispatcher/state_purchase_view/63666832" TargetMode="External"/>
  <ns0:Relationship Id="rId116" Type="http://schemas.openxmlformats.org/officeDocument/2006/relationships/hyperlink" Target="https://my.zakupivli.pro/remote/dispatcher/state_purchase_view/63666832" TargetMode="External"/>
  <ns0:Relationship Id="rId117" Type="http://schemas.openxmlformats.org/officeDocument/2006/relationships/hyperlink" Target="https://my.zakupivli.pro/remote/dispatcher/state_purchase_view/63666832" TargetMode="External"/>
  <ns0:Relationship Id="rId118" Type="http://schemas.openxmlformats.org/officeDocument/2006/relationships/hyperlink" Target="https://my.zakupivli.pro/remote/dispatcher/state_purchase_view/63666832" TargetMode="External"/>
  <ns0:Relationship Id="rId119" Type="http://schemas.openxmlformats.org/officeDocument/2006/relationships/hyperlink" Target="https://my.zakupivli.pro/remote/dispatcher/state_purchase_view/63666832" TargetMode="External"/>
  <ns0:Relationship Id="rId120" Type="http://schemas.openxmlformats.org/officeDocument/2006/relationships/hyperlink" Target="https://my.zakupivli.pro/remote/dispatcher/state_purchase_view/63666639" TargetMode="External"/>
  <ns0:Relationship Id="rId121" Type="http://schemas.openxmlformats.org/officeDocument/2006/relationships/hyperlink" Target="https://my.zakupivli.pro/remote/dispatcher/state_purchase_view/63666479" TargetMode="External"/>
  <ns0:Relationship Id="rId122" Type="http://schemas.openxmlformats.org/officeDocument/2006/relationships/hyperlink" Target="https://my.zakupivli.pro/remote/dispatcher/state_purchase_view/63666479" TargetMode="External"/>
  <ns0:Relationship Id="rId123" Type="http://schemas.openxmlformats.org/officeDocument/2006/relationships/hyperlink" Target="https://my.zakupivli.pro/remote/dispatcher/state_purchase_view/63666479" TargetMode="External"/>
  <ns0:Relationship Id="rId124" Type="http://schemas.openxmlformats.org/officeDocument/2006/relationships/hyperlink" Target="https://my.zakupivli.pro/remote/dispatcher/state_purchase_view/63666479" TargetMode="External"/>
  <ns0:Relationship Id="rId125" Type="http://schemas.openxmlformats.org/officeDocument/2006/relationships/hyperlink" Target="https://my.zakupivli.pro/remote/dispatcher/state_purchase_view/63666479" TargetMode="External"/>
  <ns0:Relationship Id="rId126" Type="http://schemas.openxmlformats.org/officeDocument/2006/relationships/hyperlink" Target="https://my.zakupivli.pro/remote/dispatcher/state_purchase_view/63666479" TargetMode="External"/>
  <ns0:Relationship Id="rId127" Type="http://schemas.openxmlformats.org/officeDocument/2006/relationships/hyperlink" Target="https://my.zakupivli.pro/remote/dispatcher/state_purchase_view/63666479" TargetMode="External"/>
  <ns0:Relationship Id="rId128" Type="http://schemas.openxmlformats.org/officeDocument/2006/relationships/hyperlink" Target="https://my.zakupivli.pro/remote/dispatcher/state_purchase_view/63666479" TargetMode="External"/>
  <ns0:Relationship Id="rId129" Type="http://schemas.openxmlformats.org/officeDocument/2006/relationships/hyperlink" Target="https://my.zakupivli.pro/remote/dispatcher/state_purchase_view/63666479" TargetMode="External"/>
  <ns0:Relationship Id="rId130" Type="http://schemas.openxmlformats.org/officeDocument/2006/relationships/hyperlink" Target="https://my.zakupivli.pro/remote/dispatcher/state_purchase_view/63666479" TargetMode="External"/>
  <ns0:Relationship Id="rId131" Type="http://schemas.openxmlformats.org/officeDocument/2006/relationships/hyperlink" Target="https://my.zakupivli.pro/remote/dispatcher/state_purchase_view/63666479" TargetMode="External"/>
  <ns0:Relationship Id="rId132" Type="http://schemas.openxmlformats.org/officeDocument/2006/relationships/hyperlink" Target="https://my.zakupivli.pro/remote/dispatcher/state_purchase_view/63666479" TargetMode="External"/>
  <ns0:Relationship Id="rId133" Type="http://schemas.openxmlformats.org/officeDocument/2006/relationships/hyperlink" Target="https://my.zakupivli.pro/remote/dispatcher/state_purchase_view/63666479" TargetMode="External"/>
  <ns0:Relationship Id="rId134" Type="http://schemas.openxmlformats.org/officeDocument/2006/relationships/hyperlink" Target="https://my.zakupivli.pro/remote/dispatcher/state_purchase_view/63666479" TargetMode="External"/>
  <ns0:Relationship Id="rId135" Type="http://schemas.openxmlformats.org/officeDocument/2006/relationships/hyperlink" Target="https://my.zakupivli.pro/remote/dispatcher/state_purchase_view/63666479" TargetMode="External"/>
  <ns0:Relationship Id="rId136" Type="http://schemas.openxmlformats.org/officeDocument/2006/relationships/hyperlink" Target="https://my.zakupivli.pro/remote/dispatcher/state_purchase_view/63666479" TargetMode="External"/>
  <ns0:Relationship Id="rId137" Type="http://schemas.openxmlformats.org/officeDocument/2006/relationships/hyperlink" Target="https://my.zakupivli.pro/remote/dispatcher/state_purchase_view/63666434" TargetMode="External"/>
  <ns0:Relationship Id="rId138" Type="http://schemas.openxmlformats.org/officeDocument/2006/relationships/hyperlink" Target="https://my.zakupivli.pro/remote/dispatcher/state_purchase_view/63666434" TargetMode="External"/>
  <ns0:Relationship Id="rId139" Type="http://schemas.openxmlformats.org/officeDocument/2006/relationships/hyperlink" Target="https://my.zakupivli.pro/remote/dispatcher/state_purchase_view/63666090" TargetMode="External"/>
  <ns0:Relationship Id="rId140" Type="http://schemas.openxmlformats.org/officeDocument/2006/relationships/hyperlink" Target="https://my.zakupivli.pro/remote/dispatcher/state_purchase_view/63666090" TargetMode="External"/>
  <ns0:Relationship Id="rId141" Type="http://schemas.openxmlformats.org/officeDocument/2006/relationships/hyperlink" Target="https://my.zakupivli.pro/remote/dispatcher/state_purchase_view/63657516" TargetMode="External"/>
  <ns0:Relationship Id="rId142" Type="http://schemas.openxmlformats.org/officeDocument/2006/relationships/hyperlink" Target="https://my.zakupivli.pro/remote/dispatcher/state_purchase_view/63657516" TargetMode="External"/>
  <ns0:Relationship Id="rId143" Type="http://schemas.openxmlformats.org/officeDocument/2006/relationships/hyperlink" Target="https://my.zakupivli.pro/remote/dispatcher/state_purchase_view/63657516" TargetMode="External"/>
  <ns0:Relationship Id="rId144" Type="http://schemas.openxmlformats.org/officeDocument/2006/relationships/hyperlink" Target="https://my.zakupivli.pro/remote/dispatcher/state_purchase_view/63665203" TargetMode="External"/>
  <ns0:Relationship Id="rId145" Type="http://schemas.openxmlformats.org/officeDocument/2006/relationships/hyperlink" Target="https://my.zakupivli.pro/remote/dispatcher/state_purchase_view/63665122" TargetMode="External"/>
  <ns0:Relationship Id="rId146" Type="http://schemas.openxmlformats.org/officeDocument/2006/relationships/hyperlink" Target="https://my.zakupivli.pro/remote/dispatcher/state_purchase_view/63664519" TargetMode="External"/>
  <ns0:Relationship Id="rId147" Type="http://schemas.openxmlformats.org/officeDocument/2006/relationships/hyperlink" Target="https://my.zakupivli.pro/remote/dispatcher/state_purchase_view/63664519" TargetMode="External"/>
  <ns0:Relationship Id="rId148" Type="http://schemas.openxmlformats.org/officeDocument/2006/relationships/hyperlink" Target="https://my.zakupivli.pro/remote/dispatcher/state_purchase_view/63664519" TargetMode="External"/>
  <ns0:Relationship Id="rId149" Type="http://schemas.openxmlformats.org/officeDocument/2006/relationships/hyperlink" Target="https://my.zakupivli.pro/remote/dispatcher/state_purchase_view/63664943" TargetMode="External"/>
  <ns0:Relationship Id="rId150" Type="http://schemas.openxmlformats.org/officeDocument/2006/relationships/hyperlink" Target="https://my.zakupivli.pro/remote/dispatcher/state_purchase_view/63664597" TargetMode="External"/>
  <ns0:Relationship Id="rId151" Type="http://schemas.openxmlformats.org/officeDocument/2006/relationships/hyperlink" Target="https://my.zakupivli.pro/remote/dispatcher/state_purchase_view/63664597" TargetMode="External"/>
  <ns0:Relationship Id="rId152" Type="http://schemas.openxmlformats.org/officeDocument/2006/relationships/hyperlink" Target="https://my.zakupivli.pro/remote/dispatcher/state_purchase_view/63664597" TargetMode="External"/>
  <ns0:Relationship Id="rId153" Type="http://schemas.openxmlformats.org/officeDocument/2006/relationships/hyperlink" Target="https://my.zakupivli.pro/remote/dispatcher/state_purchase_view/63664597" TargetMode="External"/>
  <ns0:Relationship Id="rId154" Type="http://schemas.openxmlformats.org/officeDocument/2006/relationships/hyperlink" Target="https://my.zakupivli.pro/remote/dispatcher/state_purchase_view/63664597" TargetMode="External"/>
  <ns0:Relationship Id="rId155" Type="http://schemas.openxmlformats.org/officeDocument/2006/relationships/hyperlink" Target="https://my.zakupivli.pro/remote/dispatcher/state_purchase_view/63664597" TargetMode="External"/>
  <ns0:Relationship Id="rId156" Type="http://schemas.openxmlformats.org/officeDocument/2006/relationships/hyperlink" Target="https://my.zakupivli.pro/remote/dispatcher/state_purchase_view/63664597" TargetMode="External"/>
  <ns0:Relationship Id="rId157" Type="http://schemas.openxmlformats.org/officeDocument/2006/relationships/hyperlink" Target="https://my.zakupivli.pro/remote/dispatcher/state_purchase_view/63664594" TargetMode="External"/>
  <ns0:Relationship Id="rId158" Type="http://schemas.openxmlformats.org/officeDocument/2006/relationships/hyperlink" Target="https://my.zakupivli.pro/remote/dispatcher/state_purchase_view/63664594" TargetMode="External"/>
  <ns0:Relationship Id="rId159" Type="http://schemas.openxmlformats.org/officeDocument/2006/relationships/hyperlink" Target="https://my.zakupivli.pro/remote/dispatcher/state_purchase_view/63663842" TargetMode="External"/>
  <ns0:Relationship Id="rId160" Type="http://schemas.openxmlformats.org/officeDocument/2006/relationships/hyperlink" Target="https://my.zakupivli.pro/remote/dispatcher/state_purchase_view/63662738" TargetMode="External"/>
  <ns0:Relationship Id="rId161" Type="http://schemas.openxmlformats.org/officeDocument/2006/relationships/hyperlink" Target="https://my.zakupivli.pro/remote/dispatcher/state_purchase_view/63662738" TargetMode="External"/>
  <ns0:Relationship Id="rId162" Type="http://schemas.openxmlformats.org/officeDocument/2006/relationships/hyperlink" Target="https://my.zakupivli.pro/remote/dispatcher/state_purchase_view/63662729" TargetMode="External"/>
  <ns0:Relationship Id="rId163" Type="http://schemas.openxmlformats.org/officeDocument/2006/relationships/hyperlink" Target="https://my.zakupivli.pro/remote/dispatcher/state_purchase_view/63662729" TargetMode="External"/>
  <ns0:Relationship Id="rId164" Type="http://schemas.openxmlformats.org/officeDocument/2006/relationships/hyperlink" Target="https://my.zakupivli.pro/remote/dispatcher/state_purchase_view/63661895" TargetMode="External"/>
  <ns0:Relationship Id="rId165" Type="http://schemas.openxmlformats.org/officeDocument/2006/relationships/hyperlink" Target="https://my.zakupivli.pro/remote/dispatcher/state_purchase_view/63661895" TargetMode="External"/>
  <ns0:Relationship Id="rId166" Type="http://schemas.openxmlformats.org/officeDocument/2006/relationships/hyperlink" Target="https://my.zakupivli.pro/remote/dispatcher/state_purchase_view/63661895" TargetMode="External"/>
  <ns0:Relationship Id="rId167" Type="http://schemas.openxmlformats.org/officeDocument/2006/relationships/hyperlink" Target="https://my.zakupivli.pro/remote/dispatcher/state_purchase_view/63661253" TargetMode="External"/>
  <ns0:Relationship Id="rId168" Type="http://schemas.openxmlformats.org/officeDocument/2006/relationships/hyperlink" Target="https://my.zakupivli.pro/remote/dispatcher/state_purchase_view/63661253" TargetMode="External"/>
  <ns0:Relationship Id="rId169" Type="http://schemas.openxmlformats.org/officeDocument/2006/relationships/hyperlink" Target="https://my.zakupivli.pro/remote/dispatcher/state_purchase_view/63659678" TargetMode="External"/>
  <ns0:Relationship Id="rId170" Type="http://schemas.openxmlformats.org/officeDocument/2006/relationships/hyperlink" Target="https://my.zakupivli.pro/remote/dispatcher/state_purchase_view/63659678" TargetMode="External"/>
  <ns0:Relationship Id="rId171" Type="http://schemas.openxmlformats.org/officeDocument/2006/relationships/hyperlink" Target="https://my.zakupivli.pro/remote/dispatcher/state_purchase_view/63660958" TargetMode="External"/>
  <ns0:Relationship Id="rId172" Type="http://schemas.openxmlformats.org/officeDocument/2006/relationships/hyperlink" Target="https://my.zakupivli.pro/remote/dispatcher/state_purchase_view/63660958" TargetMode="External"/>
  <ns0:Relationship Id="rId173" Type="http://schemas.openxmlformats.org/officeDocument/2006/relationships/hyperlink" Target="https://my.zakupivli.pro/remote/dispatcher/state_purchase_view/63641575" TargetMode="External"/>
  <ns0:Relationship Id="rId174" Type="http://schemas.openxmlformats.org/officeDocument/2006/relationships/hyperlink" Target="https://my.zakupivli.pro/remote/dispatcher/state_purchase_view/63641575" TargetMode="External"/>
  <ns0:Relationship Id="rId175" Type="http://schemas.openxmlformats.org/officeDocument/2006/relationships/hyperlink" Target="https://my.zakupivli.pro/remote/dispatcher/state_purchase_view/63660602" TargetMode="External"/>
  <ns0:Relationship Id="rId176" Type="http://schemas.openxmlformats.org/officeDocument/2006/relationships/hyperlink" Target="https://my.zakupivli.pro/remote/dispatcher/state_purchase_view/63660592" TargetMode="External"/>
  <ns0:Relationship Id="rId177" Type="http://schemas.openxmlformats.org/officeDocument/2006/relationships/hyperlink" Target="https://my.zakupivli.pro/remote/dispatcher/state_purchase_view/63660286" TargetMode="External"/>
  <ns0:Relationship Id="rId178" Type="http://schemas.openxmlformats.org/officeDocument/2006/relationships/hyperlink" Target="https://my.zakupivli.pro/remote/dispatcher/state_purchase_view/63660286" TargetMode="External"/>
  <ns0:Relationship Id="rId179" Type="http://schemas.openxmlformats.org/officeDocument/2006/relationships/hyperlink" Target="https://my.zakupivli.pro/remote/dispatcher/state_purchase_view/63660286" TargetMode="External"/>
  <ns0:Relationship Id="rId180" Type="http://schemas.openxmlformats.org/officeDocument/2006/relationships/hyperlink" Target="https://my.zakupivli.pro/remote/dispatcher/state_purchase_view/63660283" TargetMode="External"/>
  <ns0:Relationship Id="rId181" Type="http://schemas.openxmlformats.org/officeDocument/2006/relationships/hyperlink" Target="https://my.zakupivli.pro/remote/dispatcher/state_purchase_view/63660215" TargetMode="External"/>
  <ns0:Relationship Id="rId182" Type="http://schemas.openxmlformats.org/officeDocument/2006/relationships/hyperlink" Target="https://my.zakupivli.pro/remote/dispatcher/state_purchase_view/63659590" TargetMode="External"/>
  <ns0:Relationship Id="rId183" Type="http://schemas.openxmlformats.org/officeDocument/2006/relationships/hyperlink" Target="https://my.zakupivli.pro/remote/dispatcher/state_purchase_view/63659590" TargetMode="External"/>
  <ns0:Relationship Id="rId184" Type="http://schemas.openxmlformats.org/officeDocument/2006/relationships/hyperlink" Target="https://my.zakupivli.pro/remote/dispatcher/state_purchase_view/63659590" TargetMode="External"/>
  <ns0:Relationship Id="rId185" Type="http://schemas.openxmlformats.org/officeDocument/2006/relationships/hyperlink" Target="https://my.zakupivli.pro/remote/dispatcher/state_purchase_view/63659590" TargetMode="External"/>
  <ns0:Relationship Id="rId186" Type="http://schemas.openxmlformats.org/officeDocument/2006/relationships/hyperlink" Target="https://my.zakupivli.pro/remote/dispatcher/state_purchase_view/63659590" TargetMode="External"/>
  <ns0:Relationship Id="rId187" Type="http://schemas.openxmlformats.org/officeDocument/2006/relationships/hyperlink" Target="https://my.zakupivli.pro/remote/dispatcher/state_purchase_view/63659482" TargetMode="External"/>
  <ns0:Relationship Id="rId188" Type="http://schemas.openxmlformats.org/officeDocument/2006/relationships/hyperlink" Target="https://my.zakupivli.pro/remote/dispatcher/state_purchase_view/63659482" TargetMode="External"/>
  <ns0:Relationship Id="rId189" Type="http://schemas.openxmlformats.org/officeDocument/2006/relationships/hyperlink" Target="https://my.zakupivli.pro/remote/dispatcher/state_purchase_view/63659482" TargetMode="External"/>
  <ns0:Relationship Id="rId190" Type="http://schemas.openxmlformats.org/officeDocument/2006/relationships/hyperlink" Target="https://my.zakupivli.pro/remote/dispatcher/state_purchase_view/63659470" TargetMode="External"/>
  <ns0:Relationship Id="rId191" Type="http://schemas.openxmlformats.org/officeDocument/2006/relationships/hyperlink" Target="https://my.zakupivli.pro/remote/dispatcher/state_purchase_view/63659470" TargetMode="External"/>
  <ns0:Relationship Id="rId192" Type="http://schemas.openxmlformats.org/officeDocument/2006/relationships/hyperlink" Target="https://my.zakupivli.pro/remote/dispatcher/state_purchase_view/63658934" TargetMode="External"/>
  <ns0:Relationship Id="rId193" Type="http://schemas.openxmlformats.org/officeDocument/2006/relationships/hyperlink" Target="https://my.zakupivli.pro/remote/dispatcher/state_purchase_view/63658934" TargetMode="External"/>
  <ns0:Relationship Id="rId194" Type="http://schemas.openxmlformats.org/officeDocument/2006/relationships/hyperlink" Target="https://my.zakupivli.pro/remote/dispatcher/state_purchase_view/63658874" TargetMode="External"/>
  <ns0:Relationship Id="rId195" Type="http://schemas.openxmlformats.org/officeDocument/2006/relationships/hyperlink" Target="https://my.zakupivli.pro/remote/dispatcher/state_purchase_view/63658682" TargetMode="External"/>
  <ns0:Relationship Id="rId196" Type="http://schemas.openxmlformats.org/officeDocument/2006/relationships/hyperlink" Target="https://my.zakupivli.pro/remote/dispatcher/state_purchase_view/63658682" TargetMode="External"/>
  <ns0:Relationship Id="rId197" Type="http://schemas.openxmlformats.org/officeDocument/2006/relationships/hyperlink" Target="https://my.zakupivli.pro/remote/dispatcher/state_purchase_view/63658683" TargetMode="External"/>
  <ns0:Relationship Id="rId198" Type="http://schemas.openxmlformats.org/officeDocument/2006/relationships/hyperlink" Target="https://my.zakupivli.pro/remote/dispatcher/state_purchase_view/63658498" TargetMode="External"/>
  <ns0:Relationship Id="rId199" Type="http://schemas.openxmlformats.org/officeDocument/2006/relationships/hyperlink" Target="https://my.zakupivli.pro/remote/dispatcher/state_purchase_view/63658377" TargetMode="External"/>
  <ns0:Relationship Id="rId200" Type="http://schemas.openxmlformats.org/officeDocument/2006/relationships/hyperlink" Target="https://my.zakupivli.pro/remote/dispatcher/state_purchase_view/63657655" TargetMode="External"/>
  <ns0:Relationship Id="rId201" Type="http://schemas.openxmlformats.org/officeDocument/2006/relationships/hyperlink" Target="https://my.zakupivli.pro/remote/dispatcher/state_purchase_view/63657655" TargetMode="External"/>
  <ns0:Relationship Id="rId202" Type="http://schemas.openxmlformats.org/officeDocument/2006/relationships/hyperlink" Target="https://my.zakupivli.pro/remote/dispatcher/state_purchase_view/63657610" TargetMode="External"/>
  <ns0:Relationship Id="rId203" Type="http://schemas.openxmlformats.org/officeDocument/2006/relationships/hyperlink" Target="https://my.zakupivli.pro/remote/dispatcher/state_purchase_view/63657206" TargetMode="External"/>
  <ns0:Relationship Id="rId204" Type="http://schemas.openxmlformats.org/officeDocument/2006/relationships/hyperlink" Target="https://my.zakupivli.pro/remote/dispatcher/state_purchase_view/63657190" TargetMode="External"/>
  <ns0:Relationship Id="rId205" Type="http://schemas.openxmlformats.org/officeDocument/2006/relationships/hyperlink" Target="https://my.zakupivli.pro/remote/dispatcher/state_purchase_view/63657190" TargetMode="External"/>
  <ns0:Relationship Id="rId206" Type="http://schemas.openxmlformats.org/officeDocument/2006/relationships/hyperlink" Target="https://my.zakupivli.pro/remote/dispatcher/state_purchase_view/63657067" TargetMode="External"/>
  <ns0:Relationship Id="rId207" Type="http://schemas.openxmlformats.org/officeDocument/2006/relationships/hyperlink" Target="https://my.zakupivli.pro/remote/dispatcher/state_purchase_view/63656889" TargetMode="External"/>
  <ns0:Relationship Id="rId208" Type="http://schemas.openxmlformats.org/officeDocument/2006/relationships/hyperlink" Target="https://my.zakupivli.pro/remote/dispatcher/state_purchase_view/63656889" TargetMode="External"/>
  <ns0:Relationship Id="rId209" Type="http://schemas.openxmlformats.org/officeDocument/2006/relationships/hyperlink" Target="https://my.zakupivli.pro/remote/dispatcher/state_purchase_view/63656889" TargetMode="External"/>
  <ns0:Relationship Id="rId210" Type="http://schemas.openxmlformats.org/officeDocument/2006/relationships/hyperlink" Target="https://my.zakupivli.pro/remote/dispatcher/state_purchase_view/63656516" TargetMode="External"/>
  <ns0:Relationship Id="rId211" Type="http://schemas.openxmlformats.org/officeDocument/2006/relationships/hyperlink" Target="https://my.zakupivli.pro/remote/dispatcher/state_purchase_view/63656352" TargetMode="External"/>
  <ns0:Relationship Id="rId212" Type="http://schemas.openxmlformats.org/officeDocument/2006/relationships/hyperlink" Target="https://my.zakupivli.pro/remote/dispatcher/state_purchase_view/63656311" TargetMode="External"/>
  <ns0:Relationship Id="rId213" Type="http://schemas.openxmlformats.org/officeDocument/2006/relationships/hyperlink" Target="https://my.zakupivli.pro/remote/dispatcher/state_purchase_view/63656220" TargetMode="External"/>
  <ns0:Relationship Id="rId214" Type="http://schemas.openxmlformats.org/officeDocument/2006/relationships/hyperlink" Target="https://my.zakupivli.pro/remote/dispatcher/state_purchase_view/63655744" TargetMode="External"/>
  <ns0:Relationship Id="rId215" Type="http://schemas.openxmlformats.org/officeDocument/2006/relationships/hyperlink" Target="https://my.zakupivli.pro/remote/dispatcher/state_purchase_view/63655698" TargetMode="External"/>
  <ns0:Relationship Id="rId216" Type="http://schemas.openxmlformats.org/officeDocument/2006/relationships/hyperlink" Target="https://my.zakupivli.pro/remote/dispatcher/state_purchase_view/63655478" TargetMode="External"/>
  <ns0:Relationship Id="rId217" Type="http://schemas.openxmlformats.org/officeDocument/2006/relationships/hyperlink" Target="https://my.zakupivli.pro/remote/dispatcher/state_purchase_view/63655349" TargetMode="External"/>
  <ns0:Relationship Id="rId218" Type="http://schemas.openxmlformats.org/officeDocument/2006/relationships/hyperlink" Target="https://my.zakupivli.pro/remote/dispatcher/state_purchase_view/63654994" TargetMode="External"/>
  <ns0:Relationship Id="rId219" Type="http://schemas.openxmlformats.org/officeDocument/2006/relationships/hyperlink" Target="https://my.zakupivli.pro/remote/dispatcher/state_purchase_view/63654994" TargetMode="External"/>
  <ns0:Relationship Id="rId220" Type="http://schemas.openxmlformats.org/officeDocument/2006/relationships/hyperlink" Target="https://my.zakupivli.pro/remote/dispatcher/state_purchase_view/63654994" TargetMode="External"/>
  <ns0:Relationship Id="rId221" Type="http://schemas.openxmlformats.org/officeDocument/2006/relationships/hyperlink" Target="https://my.zakupivli.pro/remote/dispatcher/state_purchase_view/63654994" TargetMode="External"/>
  <ns0:Relationship Id="rId222" Type="http://schemas.openxmlformats.org/officeDocument/2006/relationships/hyperlink" Target="https://my.zakupivli.pro/remote/dispatcher/state_purchase_view/63654994" TargetMode="External"/>
  <ns0:Relationship Id="rId223" Type="http://schemas.openxmlformats.org/officeDocument/2006/relationships/hyperlink" Target="https://my.zakupivli.pro/remote/dispatcher/state_purchase_view/63654994" TargetMode="External"/>
  <ns0:Relationship Id="rId224" Type="http://schemas.openxmlformats.org/officeDocument/2006/relationships/hyperlink" Target="https://my.zakupivli.pro/remote/dispatcher/state_purchase_view/63654994" TargetMode="External"/>
  <ns0:Relationship Id="rId225" Type="http://schemas.openxmlformats.org/officeDocument/2006/relationships/hyperlink" Target="https://my.zakupivli.pro/remote/dispatcher/state_purchase_view/63654994" TargetMode="External"/>
  <ns0:Relationship Id="rId226" Type="http://schemas.openxmlformats.org/officeDocument/2006/relationships/hyperlink" Target="https://my.zakupivli.pro/remote/dispatcher/state_purchase_view/63654994" TargetMode="External"/>
  <ns0:Relationship Id="rId227" Type="http://schemas.openxmlformats.org/officeDocument/2006/relationships/hyperlink" Target="https://my.zakupivli.pro/remote/dispatcher/state_purchase_view/63654994" TargetMode="External"/>
  <ns0:Relationship Id="rId228" Type="http://schemas.openxmlformats.org/officeDocument/2006/relationships/hyperlink" Target="https://my.zakupivli.pro/remote/dispatcher/state_purchase_view/63654994" TargetMode="External"/>
  <ns0:Relationship Id="rId229" Type="http://schemas.openxmlformats.org/officeDocument/2006/relationships/hyperlink" Target="https://my.zakupivli.pro/remote/dispatcher/state_purchase_view/63654786" TargetMode="External"/>
  <ns0:Relationship Id="rId230" Type="http://schemas.openxmlformats.org/officeDocument/2006/relationships/hyperlink" Target="https://my.zakupivli.pro/remote/dispatcher/state_purchase_view/63654786" TargetMode="External"/>
  <ns0:Relationship Id="rId231" Type="http://schemas.openxmlformats.org/officeDocument/2006/relationships/hyperlink" Target="https://my.zakupivli.pro/remote/dispatcher/state_purchase_view/63654596" TargetMode="External"/>
  <ns0:Relationship Id="rId232" Type="http://schemas.openxmlformats.org/officeDocument/2006/relationships/hyperlink" Target="https://my.zakupivli.pro/remote/dispatcher/state_purchase_view/63654596" TargetMode="External"/>
  <ns0:Relationship Id="rId233" Type="http://schemas.openxmlformats.org/officeDocument/2006/relationships/hyperlink" Target="https://my.zakupivli.pro/remote/dispatcher/state_purchase_view/63654321" TargetMode="External"/>
  <ns0:Relationship Id="rId234" Type="http://schemas.openxmlformats.org/officeDocument/2006/relationships/hyperlink" Target="https://my.zakupivli.pro/remote/dispatcher/state_purchase_view/63654321" TargetMode="External"/>
  <ns0:Relationship Id="rId235" Type="http://schemas.openxmlformats.org/officeDocument/2006/relationships/hyperlink" Target="https://my.zakupivli.pro/remote/dispatcher/state_purchase_view/63654321" TargetMode="External"/>
  <ns0:Relationship Id="rId236" Type="http://schemas.openxmlformats.org/officeDocument/2006/relationships/hyperlink" Target="https://my.zakupivli.pro/remote/dispatcher/state_purchase_view/63654321" TargetMode="External"/>
  <ns0:Relationship Id="rId237" Type="http://schemas.openxmlformats.org/officeDocument/2006/relationships/hyperlink" Target="https://my.zakupivli.pro/remote/dispatcher/state_purchase_view/63654314" TargetMode="External"/>
  <ns0:Relationship Id="rId238" Type="http://schemas.openxmlformats.org/officeDocument/2006/relationships/hyperlink" Target="https://my.zakupivli.pro/remote/dispatcher/state_purchase_view/63653026" TargetMode="External"/>
  <ns0:Relationship Id="rId239" Type="http://schemas.openxmlformats.org/officeDocument/2006/relationships/hyperlink" Target="https://my.zakupivli.pro/remote/dispatcher/state_purchase_view/63653026" TargetMode="External"/>
  <ns0:Relationship Id="rId240" Type="http://schemas.openxmlformats.org/officeDocument/2006/relationships/hyperlink" Target="https://my.zakupivli.pro/remote/dispatcher/state_purchase_view/63652933" TargetMode="External"/>
  <ns0:Relationship Id="rId241" Type="http://schemas.openxmlformats.org/officeDocument/2006/relationships/hyperlink" Target="https://my.zakupivli.pro/remote/dispatcher/state_purchase_view/63652396" TargetMode="External"/>
  <ns0:Relationship Id="rId242" Type="http://schemas.openxmlformats.org/officeDocument/2006/relationships/hyperlink" Target="https://my.zakupivli.pro/remote/dispatcher/state_purchase_view/63652396" TargetMode="External"/>
  <ns0:Relationship Id="rId243" Type="http://schemas.openxmlformats.org/officeDocument/2006/relationships/hyperlink" Target="https://my.zakupivli.pro/remote/dispatcher/state_purchase_view/63652539" TargetMode="External"/>
  <ns0:Relationship Id="rId244" Type="http://schemas.openxmlformats.org/officeDocument/2006/relationships/hyperlink" Target="https://my.zakupivli.pro/remote/dispatcher/state_purchase_view/63652521" TargetMode="External"/>
  <ns0:Relationship Id="rId245" Type="http://schemas.openxmlformats.org/officeDocument/2006/relationships/hyperlink" Target="https://my.zakupivli.pro/remote/dispatcher/state_purchase_view/63652521" TargetMode="External"/>
  <ns0:Relationship Id="rId246" Type="http://schemas.openxmlformats.org/officeDocument/2006/relationships/hyperlink" Target="https://my.zakupivli.pro/remote/dispatcher/state_purchase_view/63652063" TargetMode="External"/>
  <ns0:Relationship Id="rId247" Type="http://schemas.openxmlformats.org/officeDocument/2006/relationships/hyperlink" Target="https://my.zakupivli.pro/remote/dispatcher/state_purchase_view/63651812" TargetMode="External"/>
  <ns0:Relationship Id="rId248" Type="http://schemas.openxmlformats.org/officeDocument/2006/relationships/hyperlink" Target="https://my.zakupivli.pro/remote/dispatcher/state_purchase_view/63650505" TargetMode="External"/>
  <ns0:Relationship Id="rId249" Type="http://schemas.openxmlformats.org/officeDocument/2006/relationships/hyperlink" Target="https://my.zakupivli.pro/remote/dispatcher/state_purchase_view/63650505" TargetMode="External"/>
  <ns0:Relationship Id="rId250" Type="http://schemas.openxmlformats.org/officeDocument/2006/relationships/hyperlink" Target="https://my.zakupivli.pro/remote/dispatcher/state_purchase_view/63651062" TargetMode="External"/>
  <ns0:Relationship Id="rId251" Type="http://schemas.openxmlformats.org/officeDocument/2006/relationships/hyperlink" Target="https://my.zakupivli.pro/remote/dispatcher/state_purchase_view/63651062" TargetMode="External"/>
  <ns0:Relationship Id="rId252" Type="http://schemas.openxmlformats.org/officeDocument/2006/relationships/hyperlink" Target="https://my.zakupivli.pro/remote/dispatcher/state_purchase_view/63651062" TargetMode="External"/>
  <ns0:Relationship Id="rId253" Type="http://schemas.openxmlformats.org/officeDocument/2006/relationships/hyperlink" Target="https://my.zakupivli.pro/remote/dispatcher/state_purchase_view/63651062" TargetMode="External"/>
  <ns0:Relationship Id="rId254" Type="http://schemas.openxmlformats.org/officeDocument/2006/relationships/hyperlink" Target="https://my.zakupivli.pro/remote/dispatcher/state_purchase_view/63651062" TargetMode="External"/>
  <ns0:Relationship Id="rId255" Type="http://schemas.openxmlformats.org/officeDocument/2006/relationships/hyperlink" Target="https://my.zakupivli.pro/remote/dispatcher/state_purchase_view/63651062" TargetMode="External"/>
  <ns0:Relationship Id="rId256" Type="http://schemas.openxmlformats.org/officeDocument/2006/relationships/hyperlink" Target="https://my.zakupivli.pro/remote/dispatcher/state_purchase_view/63651062" TargetMode="External"/>
  <ns0:Relationship Id="rId257" Type="http://schemas.openxmlformats.org/officeDocument/2006/relationships/hyperlink" Target="https://my.zakupivli.pro/remote/dispatcher/state_purchase_view/63651062" TargetMode="External"/>
  <ns0:Relationship Id="rId258" Type="http://schemas.openxmlformats.org/officeDocument/2006/relationships/hyperlink" Target="https://my.zakupivli.pro/remote/dispatcher/state_purchase_view/63651062" TargetMode="External"/>
  <ns0:Relationship Id="rId259" Type="http://schemas.openxmlformats.org/officeDocument/2006/relationships/hyperlink" Target="https://my.zakupivli.pro/remote/dispatcher/state_purchase_view/63651062" TargetMode="External"/>
  <ns0:Relationship Id="rId260" Type="http://schemas.openxmlformats.org/officeDocument/2006/relationships/hyperlink" Target="https://my.zakupivli.pro/remote/dispatcher/state_purchase_view/63651062" TargetMode="External"/>
  <ns0:Relationship Id="rId261" Type="http://schemas.openxmlformats.org/officeDocument/2006/relationships/hyperlink" Target="https://my.zakupivli.pro/remote/dispatcher/state_purchase_view/63651062" TargetMode="External"/>
  <ns0:Relationship Id="rId262" Type="http://schemas.openxmlformats.org/officeDocument/2006/relationships/hyperlink" Target="https://my.zakupivli.pro/remote/dispatcher/state_purchase_view/63651062" TargetMode="External"/>
  <ns0:Relationship Id="rId263" Type="http://schemas.openxmlformats.org/officeDocument/2006/relationships/hyperlink" Target="https://my.zakupivli.pro/remote/dispatcher/state_purchase_view/63651062" TargetMode="External"/>
  <ns0:Relationship Id="rId264" Type="http://schemas.openxmlformats.org/officeDocument/2006/relationships/hyperlink" Target="https://my.zakupivli.pro/remote/dispatcher/state_purchase_view/63651062" TargetMode="External"/>
  <ns0:Relationship Id="rId265" Type="http://schemas.openxmlformats.org/officeDocument/2006/relationships/hyperlink" Target="https://my.zakupivli.pro/remote/dispatcher/state_purchase_view/63651062" TargetMode="External"/>
  <ns0:Relationship Id="rId266" Type="http://schemas.openxmlformats.org/officeDocument/2006/relationships/hyperlink" Target="https://my.zakupivli.pro/remote/dispatcher/state_purchase_view/63651062" TargetMode="External"/>
  <ns0:Relationship Id="rId267" Type="http://schemas.openxmlformats.org/officeDocument/2006/relationships/hyperlink" Target="https://my.zakupivli.pro/remote/dispatcher/state_purchase_view/63651062" TargetMode="External"/>
  <ns0:Relationship Id="rId268" Type="http://schemas.openxmlformats.org/officeDocument/2006/relationships/hyperlink" Target="https://my.zakupivli.pro/remote/dispatcher/state_purchase_view/63651062" TargetMode="External"/>
  <ns0:Relationship Id="rId269" Type="http://schemas.openxmlformats.org/officeDocument/2006/relationships/hyperlink" Target="https://my.zakupivli.pro/remote/dispatcher/state_purchase_view/63651062" TargetMode="External"/>
  <ns0:Relationship Id="rId270" Type="http://schemas.openxmlformats.org/officeDocument/2006/relationships/hyperlink" Target="https://my.zakupivli.pro/remote/dispatcher/state_purchase_view/63651062" TargetMode="External"/>
  <ns0:Relationship Id="rId271" Type="http://schemas.openxmlformats.org/officeDocument/2006/relationships/hyperlink" Target="https://my.zakupivli.pro/remote/dispatcher/state_purchase_view/63651062" TargetMode="External"/>
  <ns0:Relationship Id="rId272" Type="http://schemas.openxmlformats.org/officeDocument/2006/relationships/hyperlink" Target="https://my.zakupivli.pro/remote/dispatcher/state_purchase_view/63651062" TargetMode="External"/>
  <ns0:Relationship Id="rId273" Type="http://schemas.openxmlformats.org/officeDocument/2006/relationships/hyperlink" Target="https://my.zakupivli.pro/remote/dispatcher/state_purchase_view/63651062" TargetMode="External"/>
  <ns0:Relationship Id="rId274" Type="http://schemas.openxmlformats.org/officeDocument/2006/relationships/hyperlink" Target="https://my.zakupivli.pro/remote/dispatcher/state_purchase_view/63651062" TargetMode="External"/>
  <ns0:Relationship Id="rId275" Type="http://schemas.openxmlformats.org/officeDocument/2006/relationships/hyperlink" Target="https://my.zakupivli.pro/remote/dispatcher/state_purchase_view/63651062" TargetMode="External"/>
  <ns0:Relationship Id="rId276" Type="http://schemas.openxmlformats.org/officeDocument/2006/relationships/hyperlink" Target="https://my.zakupivli.pro/remote/dispatcher/state_purchase_view/63651062" TargetMode="External"/>
  <ns0:Relationship Id="rId277" Type="http://schemas.openxmlformats.org/officeDocument/2006/relationships/hyperlink" Target="https://my.zakupivli.pro/remote/dispatcher/state_purchase_view/63651062" TargetMode="External"/>
  <ns0:Relationship Id="rId278" Type="http://schemas.openxmlformats.org/officeDocument/2006/relationships/hyperlink" Target="https://my.zakupivli.pro/remote/dispatcher/state_purchase_view/63651062" TargetMode="External"/>
  <ns0:Relationship Id="rId279" Type="http://schemas.openxmlformats.org/officeDocument/2006/relationships/hyperlink" Target="https://my.zakupivli.pro/remote/dispatcher/state_purchase_view/63651062" TargetMode="External"/>
  <ns0:Relationship Id="rId280" Type="http://schemas.openxmlformats.org/officeDocument/2006/relationships/hyperlink" Target="https://my.zakupivli.pro/remote/dispatcher/state_purchase_view/63651062" TargetMode="External"/>
  <ns0:Relationship Id="rId281" Type="http://schemas.openxmlformats.org/officeDocument/2006/relationships/hyperlink" Target="https://my.zakupivli.pro/remote/dispatcher/state_purchase_view/63651062" TargetMode="External"/>
  <ns0:Relationship Id="rId282" Type="http://schemas.openxmlformats.org/officeDocument/2006/relationships/hyperlink" Target="https://my.zakupivli.pro/remote/dispatcher/state_purchase_view/63650208" TargetMode="External"/>
  <ns0:Relationship Id="rId283" Type="http://schemas.openxmlformats.org/officeDocument/2006/relationships/hyperlink" Target="https://my.zakupivli.pro/remote/dispatcher/state_purchase_view/63650208" TargetMode="External"/>
  <ns0:Relationship Id="rId284" Type="http://schemas.openxmlformats.org/officeDocument/2006/relationships/hyperlink" Target="https://my.zakupivli.pro/remote/dispatcher/state_purchase_view/63650208" TargetMode="External"/>
  <ns0:Relationship Id="rId285" Type="http://schemas.openxmlformats.org/officeDocument/2006/relationships/hyperlink" Target="https://my.zakupivli.pro/remote/dispatcher/state_purchase_view/63650208" TargetMode="External"/>
  <ns0:Relationship Id="rId286" Type="http://schemas.openxmlformats.org/officeDocument/2006/relationships/hyperlink" Target="https://my.zakupivli.pro/remote/dispatcher/state_purchase_view/63650085" TargetMode="External"/>
  <ns0:Relationship Id="rId287" Type="http://schemas.openxmlformats.org/officeDocument/2006/relationships/hyperlink" Target="https://my.zakupivli.pro/remote/dispatcher/state_purchase_view/63650085" TargetMode="External"/>
  <ns0:Relationship Id="rId288" Type="http://schemas.openxmlformats.org/officeDocument/2006/relationships/hyperlink" Target="https://my.zakupivli.pro/remote/dispatcher/state_purchase_view/63650019" TargetMode="External"/>
  <ns0:Relationship Id="rId289" Type="http://schemas.openxmlformats.org/officeDocument/2006/relationships/hyperlink" Target="https://my.zakupivli.pro/remote/dispatcher/state_purchase_view/63649812" TargetMode="External"/>
  <ns0:Relationship Id="rId290" Type="http://schemas.openxmlformats.org/officeDocument/2006/relationships/hyperlink" Target="https://my.zakupivli.pro/remote/dispatcher/state_purchase_view/63649760" TargetMode="External"/>
  <ns0:Relationship Id="rId291" Type="http://schemas.openxmlformats.org/officeDocument/2006/relationships/hyperlink" Target="https://my.zakupivli.pro/remote/dispatcher/state_purchase_view/63649760" TargetMode="External"/>
  <ns0:Relationship Id="rId292" Type="http://schemas.openxmlformats.org/officeDocument/2006/relationships/hyperlink" Target="https://my.zakupivli.pro/remote/dispatcher/state_purchase_view/63649760" TargetMode="External"/>
  <ns0:Relationship Id="rId293" Type="http://schemas.openxmlformats.org/officeDocument/2006/relationships/hyperlink" Target="https://my.zakupivli.pro/remote/dispatcher/state_purchase_view/63649601" TargetMode="External"/>
  <ns0:Relationship Id="rId294" Type="http://schemas.openxmlformats.org/officeDocument/2006/relationships/hyperlink" Target="https://my.zakupivli.pro/remote/dispatcher/state_purchase_view/63649555" TargetMode="External"/>
  <ns0:Relationship Id="rId295" Type="http://schemas.openxmlformats.org/officeDocument/2006/relationships/hyperlink" Target="https://my.zakupivli.pro/remote/dispatcher/state_purchase_view/63649555" TargetMode="External"/>
  <ns0:Relationship Id="rId296" Type="http://schemas.openxmlformats.org/officeDocument/2006/relationships/hyperlink" Target="https://my.zakupivli.pro/remote/dispatcher/state_purchase_view/63648958" TargetMode="External"/>
  <ns0:Relationship Id="rId297" Type="http://schemas.openxmlformats.org/officeDocument/2006/relationships/hyperlink" Target="https://my.zakupivli.pro/remote/dispatcher/state_purchase_view/63649475" TargetMode="External"/>
  <ns0:Relationship Id="rId298" Type="http://schemas.openxmlformats.org/officeDocument/2006/relationships/hyperlink" Target="https://my.zakupivli.pro/remote/dispatcher/state_purchase_view/63649475" TargetMode="External"/>
  <ns0:Relationship Id="rId299" Type="http://schemas.openxmlformats.org/officeDocument/2006/relationships/hyperlink" Target="https://my.zakupivli.pro/remote/dispatcher/state_purchase_view/63649381" TargetMode="External"/>
  <ns0:Relationship Id="rId300" Type="http://schemas.openxmlformats.org/officeDocument/2006/relationships/hyperlink" Target="https://my.zakupivli.pro/remote/dispatcher/state_purchase_view/63648814" TargetMode="External"/>
  <ns0:Relationship Id="rId301" Type="http://schemas.openxmlformats.org/officeDocument/2006/relationships/hyperlink" Target="https://my.zakupivli.pro/remote/dispatcher/state_purchase_view/63648113" TargetMode="External"/>
  <ns0:Relationship Id="rId302" Type="http://schemas.openxmlformats.org/officeDocument/2006/relationships/hyperlink" Target="https://my.zakupivli.pro/remote/dispatcher/state_purchase_view/63647569" TargetMode="External"/>
  <ns0:Relationship Id="rId303" Type="http://schemas.openxmlformats.org/officeDocument/2006/relationships/hyperlink" Target="https://my.zakupivli.pro/remote/dispatcher/state_purchase_view/63647569" TargetMode="External"/>
  <ns0:Relationship Id="rId304" Type="http://schemas.openxmlformats.org/officeDocument/2006/relationships/hyperlink" Target="https://my.zakupivli.pro/remote/dispatcher/state_purchase_view/63647569" TargetMode="External"/>
  <ns0:Relationship Id="rId305" Type="http://schemas.openxmlformats.org/officeDocument/2006/relationships/hyperlink" Target="https://my.zakupivli.pro/remote/dispatcher/state_purchase_view/63647569" TargetMode="External"/>
  <ns0:Relationship Id="rId306" Type="http://schemas.openxmlformats.org/officeDocument/2006/relationships/hyperlink" Target="https://my.zakupivli.pro/remote/dispatcher/state_purchase_view/63647569" TargetMode="External"/>
  <ns0:Relationship Id="rId307" Type="http://schemas.openxmlformats.org/officeDocument/2006/relationships/hyperlink" Target="https://my.zakupivli.pro/remote/dispatcher/state_purchase_view/63647569" TargetMode="External"/>
  <ns0:Relationship Id="rId308" Type="http://schemas.openxmlformats.org/officeDocument/2006/relationships/hyperlink" Target="https://my.zakupivli.pro/remote/dispatcher/state_purchase_view/63647576" TargetMode="External"/>
  <ns0:Relationship Id="rId309" Type="http://schemas.openxmlformats.org/officeDocument/2006/relationships/hyperlink" Target="https://my.zakupivli.pro/remote/dispatcher/state_purchase_view/63647576" TargetMode="External"/>
  <ns0:Relationship Id="rId310" Type="http://schemas.openxmlformats.org/officeDocument/2006/relationships/hyperlink" Target="https://my.zakupivli.pro/remote/dispatcher/state_purchase_view/63647473" TargetMode="External"/>
  <ns0:Relationship Id="rId311" Type="http://schemas.openxmlformats.org/officeDocument/2006/relationships/hyperlink" Target="https://my.zakupivli.pro/remote/dispatcher/state_purchase_view/63647410" TargetMode="External"/>
  <ns0:Relationship Id="rId312" Type="http://schemas.openxmlformats.org/officeDocument/2006/relationships/hyperlink" Target="https://my.zakupivli.pro/remote/dispatcher/state_purchase_view/63647357" TargetMode="External"/>
  <ns0:Relationship Id="rId313" Type="http://schemas.openxmlformats.org/officeDocument/2006/relationships/hyperlink" Target="https://my.zakupivli.pro/remote/dispatcher/state_purchase_view/63647357" TargetMode="External"/>
  <ns0:Relationship Id="rId314" Type="http://schemas.openxmlformats.org/officeDocument/2006/relationships/hyperlink" Target="https://my.zakupivli.pro/remote/dispatcher/state_purchase_view/63647346" TargetMode="External"/>
  <ns0:Relationship Id="rId315" Type="http://schemas.openxmlformats.org/officeDocument/2006/relationships/hyperlink" Target="https://my.zakupivli.pro/remote/dispatcher/state_purchase_view/63647346" TargetMode="External"/>
  <ns0:Relationship Id="rId316" Type="http://schemas.openxmlformats.org/officeDocument/2006/relationships/hyperlink" Target="https://my.zakupivli.pro/remote/dispatcher/state_purchase_view/63647346" TargetMode="External"/>
  <ns0:Relationship Id="rId317" Type="http://schemas.openxmlformats.org/officeDocument/2006/relationships/hyperlink" Target="https://my.zakupivli.pro/remote/dispatcher/state_purchase_view/63647346" TargetMode="External"/>
  <ns0:Relationship Id="rId318" Type="http://schemas.openxmlformats.org/officeDocument/2006/relationships/hyperlink" Target="https://my.zakupivli.pro/remote/dispatcher/state_purchase_view/63647346" TargetMode="External"/>
  <ns0:Relationship Id="rId319" Type="http://schemas.openxmlformats.org/officeDocument/2006/relationships/hyperlink" Target="https://my.zakupivli.pro/remote/dispatcher/state_purchase_view/63647346" TargetMode="External"/>
  <ns0:Relationship Id="rId320" Type="http://schemas.openxmlformats.org/officeDocument/2006/relationships/hyperlink" Target="https://my.zakupivli.pro/remote/dispatcher/state_purchase_view/63647346" TargetMode="External"/>
  <ns0:Relationship Id="rId321" Type="http://schemas.openxmlformats.org/officeDocument/2006/relationships/hyperlink" Target="https://my.zakupivli.pro/remote/dispatcher/state_purchase_view/63647346" TargetMode="External"/>
  <ns0:Relationship Id="rId322" Type="http://schemas.openxmlformats.org/officeDocument/2006/relationships/hyperlink" Target="https://my.zakupivli.pro/remote/dispatcher/state_purchase_view/63647346" TargetMode="External"/>
  <ns0:Relationship Id="rId323" Type="http://schemas.openxmlformats.org/officeDocument/2006/relationships/hyperlink" Target="https://my.zakupivli.pro/remote/dispatcher/state_purchase_view/63647346" TargetMode="External"/>
  <ns0:Relationship Id="rId324" Type="http://schemas.openxmlformats.org/officeDocument/2006/relationships/hyperlink" Target="https://my.zakupivli.pro/remote/dispatcher/state_purchase_view/63647346" TargetMode="External"/>
  <ns0:Relationship Id="rId325" Type="http://schemas.openxmlformats.org/officeDocument/2006/relationships/hyperlink" Target="https://my.zakupivli.pro/remote/dispatcher/state_purchase_view/63647346" TargetMode="External"/>
  <ns0:Relationship Id="rId326" Type="http://schemas.openxmlformats.org/officeDocument/2006/relationships/hyperlink" Target="https://my.zakupivli.pro/remote/dispatcher/state_purchase_view/63647346" TargetMode="External"/>
  <ns0:Relationship Id="rId327" Type="http://schemas.openxmlformats.org/officeDocument/2006/relationships/hyperlink" Target="https://my.zakupivli.pro/remote/dispatcher/state_purchase_view/63647346" TargetMode="External"/>
  <ns0:Relationship Id="rId328" Type="http://schemas.openxmlformats.org/officeDocument/2006/relationships/hyperlink" Target="https://my.zakupivli.pro/remote/dispatcher/state_purchase_view/63647346" TargetMode="External"/>
  <ns0:Relationship Id="rId329" Type="http://schemas.openxmlformats.org/officeDocument/2006/relationships/hyperlink" Target="https://my.zakupivli.pro/remote/dispatcher/state_purchase_view/63647346" TargetMode="External"/>
  <ns0:Relationship Id="rId330" Type="http://schemas.openxmlformats.org/officeDocument/2006/relationships/hyperlink" Target="https://my.zakupivli.pro/remote/dispatcher/state_purchase_view/63647346" TargetMode="External"/>
  <ns0:Relationship Id="rId331" Type="http://schemas.openxmlformats.org/officeDocument/2006/relationships/hyperlink" Target="https://my.zakupivli.pro/remote/dispatcher/state_purchase_view/63647346" TargetMode="External"/>
  <ns0:Relationship Id="rId332" Type="http://schemas.openxmlformats.org/officeDocument/2006/relationships/hyperlink" Target="https://my.zakupivli.pro/remote/dispatcher/state_purchase_view/63647346" TargetMode="External"/>
  <ns0:Relationship Id="rId333" Type="http://schemas.openxmlformats.org/officeDocument/2006/relationships/hyperlink" Target="https://my.zakupivli.pro/remote/dispatcher/state_purchase_view/63647241" TargetMode="External"/>
  <ns0:Relationship Id="rId334" Type="http://schemas.openxmlformats.org/officeDocument/2006/relationships/hyperlink" Target="https://my.zakupivli.pro/remote/dispatcher/state_purchase_view/63647241" TargetMode="External"/>
  <ns0:Relationship Id="rId335" Type="http://schemas.openxmlformats.org/officeDocument/2006/relationships/hyperlink" Target="https://my.zakupivli.pro/remote/dispatcher/state_purchase_view/63647197" TargetMode="External"/>
  <ns0:Relationship Id="rId336" Type="http://schemas.openxmlformats.org/officeDocument/2006/relationships/hyperlink" Target="https://my.zakupivli.pro/remote/dispatcher/state_purchase_view/63647196" TargetMode="External"/>
  <ns0:Relationship Id="rId337" Type="http://schemas.openxmlformats.org/officeDocument/2006/relationships/hyperlink" Target="https://my.zakupivli.pro/remote/dispatcher/state_purchase_view/63647126" TargetMode="External"/>
  <ns0:Relationship Id="rId338" Type="http://schemas.openxmlformats.org/officeDocument/2006/relationships/hyperlink" Target="https://my.zakupivli.pro/remote/dispatcher/state_purchase_view/63646716" TargetMode="External"/>
  <ns0:Relationship Id="rId339" Type="http://schemas.openxmlformats.org/officeDocument/2006/relationships/hyperlink" Target="https://my.zakupivli.pro/remote/dispatcher/state_purchase_view/63646364" TargetMode="External"/>
  <ns0:Relationship Id="rId340" Type="http://schemas.openxmlformats.org/officeDocument/2006/relationships/hyperlink" Target="https://my.zakupivli.pro/remote/dispatcher/state_purchase_view/63646364" TargetMode="External"/>
  <ns0:Relationship Id="rId341" Type="http://schemas.openxmlformats.org/officeDocument/2006/relationships/hyperlink" Target="https://my.zakupivli.pro/remote/dispatcher/state_purchase_view/63646501" TargetMode="External"/>
  <ns0:Relationship Id="rId342" Type="http://schemas.openxmlformats.org/officeDocument/2006/relationships/hyperlink" Target="https://my.zakupivli.pro/remote/dispatcher/state_purchase_view/63646501" TargetMode="External"/>
  <ns0:Relationship Id="rId343" Type="http://schemas.openxmlformats.org/officeDocument/2006/relationships/hyperlink" Target="https://my.zakupivli.pro/remote/dispatcher/state_purchase_view/63646501" TargetMode="External"/>
  <ns0:Relationship Id="rId344" Type="http://schemas.openxmlformats.org/officeDocument/2006/relationships/hyperlink" Target="https://my.zakupivli.pro/remote/dispatcher/state_purchase_view/63646391" TargetMode="External"/>
  <ns0:Relationship Id="rId345" Type="http://schemas.openxmlformats.org/officeDocument/2006/relationships/hyperlink" Target="https://my.zakupivli.pro/remote/dispatcher/state_purchase_view/63646359" TargetMode="External"/>
  <ns0:Relationship Id="rId346" Type="http://schemas.openxmlformats.org/officeDocument/2006/relationships/hyperlink" Target="https://my.zakupivli.pro/remote/dispatcher/state_purchase_view/63646359" TargetMode="External"/>
  <ns0:Relationship Id="rId347" Type="http://schemas.openxmlformats.org/officeDocument/2006/relationships/hyperlink" Target="https://my.zakupivli.pro/remote/dispatcher/state_purchase_view/63646345" TargetMode="External"/>
  <ns0:Relationship Id="rId348" Type="http://schemas.openxmlformats.org/officeDocument/2006/relationships/hyperlink" Target="https://my.zakupivli.pro/remote/dispatcher/state_purchase_view/63646299" TargetMode="External"/>
  <ns0:Relationship Id="rId349" Type="http://schemas.openxmlformats.org/officeDocument/2006/relationships/hyperlink" Target="https://my.zakupivli.pro/remote/dispatcher/state_purchase_view/63646151" TargetMode="External"/>
  <ns0:Relationship Id="rId350" Type="http://schemas.openxmlformats.org/officeDocument/2006/relationships/hyperlink" Target="https://my.zakupivli.pro/remote/dispatcher/state_purchase_view/63646151" TargetMode="External"/>
  <ns0:Relationship Id="rId351" Type="http://schemas.openxmlformats.org/officeDocument/2006/relationships/hyperlink" Target="https://my.zakupivli.pro/remote/dispatcher/state_purchase_view/63646151" TargetMode="External"/>
  <ns0:Relationship Id="rId352" Type="http://schemas.openxmlformats.org/officeDocument/2006/relationships/hyperlink" Target="https://my.zakupivli.pro/remote/dispatcher/state_purchase_view/63646151" TargetMode="External"/>
  <ns0:Relationship Id="rId353" Type="http://schemas.openxmlformats.org/officeDocument/2006/relationships/hyperlink" Target="https://my.zakupivli.pro/remote/dispatcher/state_purchase_view/63646151" TargetMode="External"/>
  <ns0:Relationship Id="rId354" Type="http://schemas.openxmlformats.org/officeDocument/2006/relationships/hyperlink" Target="https://my.zakupivli.pro/remote/dispatcher/state_purchase_view/63646151" TargetMode="External"/>
  <ns0:Relationship Id="rId355" Type="http://schemas.openxmlformats.org/officeDocument/2006/relationships/hyperlink" Target="https://my.zakupivli.pro/remote/dispatcher/state_purchase_view/63646151" TargetMode="External"/>
  <ns0:Relationship Id="rId356" Type="http://schemas.openxmlformats.org/officeDocument/2006/relationships/hyperlink" Target="https://my.zakupivli.pro/remote/dispatcher/state_purchase_view/63646151" TargetMode="External"/>
  <ns0:Relationship Id="rId357" Type="http://schemas.openxmlformats.org/officeDocument/2006/relationships/hyperlink" Target="https://my.zakupivli.pro/remote/dispatcher/state_purchase_view/63646151" TargetMode="External"/>
  <ns0:Relationship Id="rId358" Type="http://schemas.openxmlformats.org/officeDocument/2006/relationships/hyperlink" Target="https://my.zakupivli.pro/remote/dispatcher/state_purchase_view/63646151" TargetMode="External"/>
  <ns0:Relationship Id="rId359" Type="http://schemas.openxmlformats.org/officeDocument/2006/relationships/hyperlink" Target="https://my.zakupivli.pro/remote/dispatcher/state_purchase_view/63646151" TargetMode="External"/>
  <ns0:Relationship Id="rId360" Type="http://schemas.openxmlformats.org/officeDocument/2006/relationships/hyperlink" Target="https://my.zakupivli.pro/remote/dispatcher/state_purchase_view/63646151" TargetMode="External"/>
  <ns0:Relationship Id="rId361" Type="http://schemas.openxmlformats.org/officeDocument/2006/relationships/hyperlink" Target="https://my.zakupivli.pro/remote/dispatcher/state_purchase_view/63646151" TargetMode="External"/>
  <ns0:Relationship Id="rId362" Type="http://schemas.openxmlformats.org/officeDocument/2006/relationships/hyperlink" Target="https://my.zakupivli.pro/remote/dispatcher/state_purchase_view/63646151" TargetMode="External"/>
  <ns0:Relationship Id="rId363" Type="http://schemas.openxmlformats.org/officeDocument/2006/relationships/hyperlink" Target="https://my.zakupivli.pro/remote/dispatcher/state_purchase_view/63646151" TargetMode="External"/>
  <ns0:Relationship Id="rId364" Type="http://schemas.openxmlformats.org/officeDocument/2006/relationships/hyperlink" Target="https://my.zakupivli.pro/remote/dispatcher/state_purchase_view/63646151" TargetMode="External"/>
  <ns0:Relationship Id="rId365" Type="http://schemas.openxmlformats.org/officeDocument/2006/relationships/hyperlink" Target="https://my.zakupivli.pro/remote/dispatcher/state_purchase_view/63646151" TargetMode="External"/>
  <ns0:Relationship Id="rId366" Type="http://schemas.openxmlformats.org/officeDocument/2006/relationships/hyperlink" Target="https://my.zakupivli.pro/remote/dispatcher/state_purchase_view/63646151" TargetMode="External"/>
  <ns0:Relationship Id="rId367" Type="http://schemas.openxmlformats.org/officeDocument/2006/relationships/hyperlink" Target="https://my.zakupivli.pro/remote/dispatcher/state_purchase_view/63646151" TargetMode="External"/>
  <ns0:Relationship Id="rId368" Type="http://schemas.openxmlformats.org/officeDocument/2006/relationships/hyperlink" Target="https://my.zakupivli.pro/remote/dispatcher/state_purchase_view/63646151" TargetMode="External"/>
  <ns0:Relationship Id="rId369" Type="http://schemas.openxmlformats.org/officeDocument/2006/relationships/hyperlink" Target="https://my.zakupivli.pro/remote/dispatcher/state_purchase_view/63646151" TargetMode="External"/>
  <ns0:Relationship Id="rId370" Type="http://schemas.openxmlformats.org/officeDocument/2006/relationships/hyperlink" Target="https://my.zakupivli.pro/remote/dispatcher/state_purchase_view/63646151" TargetMode="External"/>
  <ns0:Relationship Id="rId371" Type="http://schemas.openxmlformats.org/officeDocument/2006/relationships/hyperlink" Target="https://my.zakupivli.pro/remote/dispatcher/state_purchase_view/63645850" TargetMode="External"/>
  <ns0:Relationship Id="rId372" Type="http://schemas.openxmlformats.org/officeDocument/2006/relationships/hyperlink" Target="https://my.zakupivli.pro/remote/dispatcher/state_purchase_view/63645850" TargetMode="External"/>
  <ns0:Relationship Id="rId373" Type="http://schemas.openxmlformats.org/officeDocument/2006/relationships/hyperlink" Target="https://my.zakupivli.pro/remote/dispatcher/state_purchase_view/63645850" TargetMode="External"/>
  <ns0:Relationship Id="rId374" Type="http://schemas.openxmlformats.org/officeDocument/2006/relationships/hyperlink" Target="https://my.zakupivli.pro/remote/dispatcher/state_purchase_view/63645831" TargetMode="External"/>
  <ns0:Relationship Id="rId375" Type="http://schemas.openxmlformats.org/officeDocument/2006/relationships/hyperlink" Target="https://my.zakupivli.pro/remote/dispatcher/state_purchase_view/63645708" TargetMode="External"/>
  <ns0:Relationship Id="rId376" Type="http://schemas.openxmlformats.org/officeDocument/2006/relationships/hyperlink" Target="https://my.zakupivli.pro/remote/dispatcher/state_purchase_view/63645708" TargetMode="External"/>
  <ns0:Relationship Id="rId377" Type="http://schemas.openxmlformats.org/officeDocument/2006/relationships/hyperlink" Target="https://my.zakupivli.pro/remote/dispatcher/state_purchase_view/63645708" TargetMode="External"/>
  <ns0:Relationship Id="rId378" Type="http://schemas.openxmlformats.org/officeDocument/2006/relationships/hyperlink" Target="https://my.zakupivli.pro/remote/dispatcher/state_purchase_view/63645708" TargetMode="External"/>
  <ns0:Relationship Id="rId379" Type="http://schemas.openxmlformats.org/officeDocument/2006/relationships/hyperlink" Target="https://my.zakupivli.pro/remote/dispatcher/state_purchase_view/63645708" TargetMode="External"/>
  <ns0:Relationship Id="rId380" Type="http://schemas.openxmlformats.org/officeDocument/2006/relationships/hyperlink" Target="https://my.zakupivli.pro/remote/dispatcher/state_purchase_view/63645708" TargetMode="External"/>
  <ns0:Relationship Id="rId381" Type="http://schemas.openxmlformats.org/officeDocument/2006/relationships/hyperlink" Target="https://my.zakupivli.pro/remote/dispatcher/state_purchase_view/63644744" TargetMode="External"/>
  <ns0:Relationship Id="rId382" Type="http://schemas.openxmlformats.org/officeDocument/2006/relationships/hyperlink" Target="https://my.zakupivli.pro/remote/dispatcher/state_purchase_view/63644700" TargetMode="External"/>
  <ns0:Relationship Id="rId383" Type="http://schemas.openxmlformats.org/officeDocument/2006/relationships/hyperlink" Target="https://my.zakupivli.pro/remote/dispatcher/state_purchase_view/63644342" TargetMode="External"/>
  <ns0:Relationship Id="rId384" Type="http://schemas.openxmlformats.org/officeDocument/2006/relationships/hyperlink" Target="https://my.zakupivli.pro/remote/dispatcher/state_purchase_view/63643945" TargetMode="External"/>
  <ns0:Relationship Id="rId385" Type="http://schemas.openxmlformats.org/officeDocument/2006/relationships/hyperlink" Target="https://my.zakupivli.pro/remote/dispatcher/state_purchase_view/63643945" TargetMode="External"/>
  <ns0:Relationship Id="rId386" Type="http://schemas.openxmlformats.org/officeDocument/2006/relationships/hyperlink" Target="https://my.zakupivli.pro/remote/dispatcher/state_purchase_view/63643945" TargetMode="External"/>
  <ns0:Relationship Id="rId387" Type="http://schemas.openxmlformats.org/officeDocument/2006/relationships/hyperlink" Target="https://my.zakupivli.pro/remote/dispatcher/state_purchase_view/63643945" TargetMode="External"/>
  <ns0:Relationship Id="rId388" Type="http://schemas.openxmlformats.org/officeDocument/2006/relationships/hyperlink" Target="https://my.zakupivli.pro/remote/dispatcher/state_purchase_view/63643945" TargetMode="External"/>
  <ns0:Relationship Id="rId389" Type="http://schemas.openxmlformats.org/officeDocument/2006/relationships/hyperlink" Target="https://my.zakupivli.pro/remote/dispatcher/state_purchase_view/63643945" TargetMode="External"/>
  <ns0:Relationship Id="rId390" Type="http://schemas.openxmlformats.org/officeDocument/2006/relationships/hyperlink" Target="https://my.zakupivli.pro/remote/dispatcher/state_purchase_view/63643945" TargetMode="External"/>
  <ns0:Relationship Id="rId391" Type="http://schemas.openxmlformats.org/officeDocument/2006/relationships/hyperlink" Target="https://my.zakupivli.pro/remote/dispatcher/state_purchase_view/63643945" TargetMode="External"/>
  <ns0:Relationship Id="rId392" Type="http://schemas.openxmlformats.org/officeDocument/2006/relationships/hyperlink" Target="https://my.zakupivli.pro/remote/dispatcher/state_purchase_view/63643945" TargetMode="External"/>
  <ns0:Relationship Id="rId393" Type="http://schemas.openxmlformats.org/officeDocument/2006/relationships/hyperlink" Target="https://my.zakupivli.pro/remote/dispatcher/state_purchase_view/63643945" TargetMode="External"/>
  <ns0:Relationship Id="rId394" Type="http://schemas.openxmlformats.org/officeDocument/2006/relationships/hyperlink" Target="https://my.zakupivli.pro/remote/dispatcher/state_purchase_view/63643945" TargetMode="External"/>
  <ns0:Relationship Id="rId395" Type="http://schemas.openxmlformats.org/officeDocument/2006/relationships/hyperlink" Target="https://my.zakupivli.pro/remote/dispatcher/state_purchase_view/63643945" TargetMode="External"/>
  <ns0:Relationship Id="rId396" Type="http://schemas.openxmlformats.org/officeDocument/2006/relationships/hyperlink" Target="https://my.zakupivli.pro/remote/dispatcher/state_purchase_view/63643945" TargetMode="External"/>
  <ns0:Relationship Id="rId397" Type="http://schemas.openxmlformats.org/officeDocument/2006/relationships/hyperlink" Target="https://my.zakupivli.pro/remote/dispatcher/state_purchase_view/63643945" TargetMode="External"/>
  <ns0:Relationship Id="rId398" Type="http://schemas.openxmlformats.org/officeDocument/2006/relationships/hyperlink" Target="https://my.zakupivli.pro/remote/dispatcher/state_purchase_view/63643945" TargetMode="External"/>
  <ns0:Relationship Id="rId399" Type="http://schemas.openxmlformats.org/officeDocument/2006/relationships/hyperlink" Target="https://my.zakupivli.pro/remote/dispatcher/state_purchase_view/63643926" TargetMode="External"/>
  <ns0:Relationship Id="rId400" Type="http://schemas.openxmlformats.org/officeDocument/2006/relationships/hyperlink" Target="https://my.zakupivli.pro/remote/dispatcher/state_purchase_view/63643404" TargetMode="External"/>
  <ns0:Relationship Id="rId401" Type="http://schemas.openxmlformats.org/officeDocument/2006/relationships/hyperlink" Target="https://my.zakupivli.pro/remote/dispatcher/state_purchase_view/63643253" TargetMode="External"/>
  <ns0:Relationship Id="rId402" Type="http://schemas.openxmlformats.org/officeDocument/2006/relationships/hyperlink" Target="https://my.zakupivli.pro/remote/dispatcher/state_purchase_view/63643253" TargetMode="External"/>
  <ns0:Relationship Id="rId403" Type="http://schemas.openxmlformats.org/officeDocument/2006/relationships/hyperlink" Target="https://my.zakupivli.pro/remote/dispatcher/state_purchase_view/63642974" TargetMode="External"/>
  <ns0:Relationship Id="rId404" Type="http://schemas.openxmlformats.org/officeDocument/2006/relationships/hyperlink" Target="https://my.zakupivli.pro/remote/dispatcher/state_purchase_view/63642929" TargetMode="External"/>
  <ns0:Relationship Id="rId405" Type="http://schemas.openxmlformats.org/officeDocument/2006/relationships/hyperlink" Target="https://my.zakupivli.pro/remote/dispatcher/state_purchase_view/63642929" TargetMode="External"/>
  <ns0:Relationship Id="rId406" Type="http://schemas.openxmlformats.org/officeDocument/2006/relationships/hyperlink" Target="https://my.zakupivli.pro/remote/dispatcher/state_purchase_view/63642929" TargetMode="External"/>
  <ns0:Relationship Id="rId407" Type="http://schemas.openxmlformats.org/officeDocument/2006/relationships/hyperlink" Target="https://my.zakupivli.pro/remote/dispatcher/state_purchase_view/63642929" TargetMode="External"/>
  <ns0:Relationship Id="rId408" Type="http://schemas.openxmlformats.org/officeDocument/2006/relationships/hyperlink" Target="https://my.zakupivli.pro/remote/dispatcher/state_purchase_view/63642929" TargetMode="External"/>
  <ns0:Relationship Id="rId409" Type="http://schemas.openxmlformats.org/officeDocument/2006/relationships/hyperlink" Target="https://my.zakupivli.pro/remote/dispatcher/state_purchase_view/63642929" TargetMode="External"/>
  <ns0:Relationship Id="rId410" Type="http://schemas.openxmlformats.org/officeDocument/2006/relationships/hyperlink" Target="https://my.zakupivli.pro/remote/dispatcher/state_purchase_view/63642584" TargetMode="External"/>
  <ns0:Relationship Id="rId411" Type="http://schemas.openxmlformats.org/officeDocument/2006/relationships/hyperlink" Target="https://my.zakupivli.pro/remote/dispatcher/state_purchase_view/63642519" TargetMode="External"/>
  <ns0:Relationship Id="rId412" Type="http://schemas.openxmlformats.org/officeDocument/2006/relationships/hyperlink" Target="https://my.zakupivli.pro/remote/dispatcher/state_purchase_view/63642519" TargetMode="External"/>
  <ns0:Relationship Id="rId413" Type="http://schemas.openxmlformats.org/officeDocument/2006/relationships/hyperlink" Target="https://my.zakupivli.pro/remote/dispatcher/state_purchase_view/63642519" TargetMode="External"/>
  <ns0:Relationship Id="rId414" Type="http://schemas.openxmlformats.org/officeDocument/2006/relationships/hyperlink" Target="https://my.zakupivli.pro/remote/dispatcher/state_purchase_view/63642490" TargetMode="External"/>
  <ns0:Relationship Id="rId415" Type="http://schemas.openxmlformats.org/officeDocument/2006/relationships/hyperlink" Target="https://my.zakupivli.pro/remote/dispatcher/state_purchase_view/63642470" TargetMode="External"/>
  <ns0:Relationship Id="rId416" Type="http://schemas.openxmlformats.org/officeDocument/2006/relationships/hyperlink" Target="https://my.zakupivli.pro/remote/dispatcher/state_purchase_view/63642344" TargetMode="External"/>
  <ns0:Relationship Id="rId417" Type="http://schemas.openxmlformats.org/officeDocument/2006/relationships/hyperlink" Target="https://my.zakupivli.pro/remote/dispatcher/state_purchase_view/63642344" TargetMode="External"/>
  <ns0:Relationship Id="rId418" Type="http://schemas.openxmlformats.org/officeDocument/2006/relationships/hyperlink" Target="https://my.zakupivli.pro/remote/dispatcher/state_purchase_view/63641745" TargetMode="External"/>
  <ns0:Relationship Id="rId419" Type="http://schemas.openxmlformats.org/officeDocument/2006/relationships/hyperlink" Target="https://my.zakupivli.pro/remote/dispatcher/state_purchase_view/63640750" TargetMode="External"/>
  <ns0:Relationship Id="rId420" Type="http://schemas.openxmlformats.org/officeDocument/2006/relationships/hyperlink" Target="https://my.zakupivli.pro/remote/dispatcher/state_purchase_view/63640621" TargetMode="External"/>
  <ns0:Relationship Id="rId421" Type="http://schemas.openxmlformats.org/officeDocument/2006/relationships/hyperlink" Target="https://my.zakupivli.pro/remote/dispatcher/state_purchase_view/63640621" TargetMode="External"/>
  <ns0:Relationship Id="rId422" Type="http://schemas.openxmlformats.org/officeDocument/2006/relationships/hyperlink" Target="https://my.zakupivli.pro/remote/dispatcher/state_purchase_view/63640621" TargetMode="External"/>
  <ns0:Relationship Id="rId423" Type="http://schemas.openxmlformats.org/officeDocument/2006/relationships/hyperlink" Target="https://my.zakupivli.pro/remote/dispatcher/state_purchase_view/63640621" TargetMode="External"/>
  <ns0:Relationship Id="rId424" Type="http://schemas.openxmlformats.org/officeDocument/2006/relationships/hyperlink" Target="https://my.zakupivli.pro/remote/dispatcher/state_purchase_view/63640621" TargetMode="External"/>
  <ns0:Relationship Id="rId425" Type="http://schemas.openxmlformats.org/officeDocument/2006/relationships/hyperlink" Target="https://my.zakupivli.pro/remote/dispatcher/state_purchase_view/63640621" TargetMode="External"/>
  <ns0:Relationship Id="rId426" Type="http://schemas.openxmlformats.org/officeDocument/2006/relationships/hyperlink" Target="https://my.zakupivli.pro/remote/dispatcher/state_purchase_view/63640618" TargetMode="External"/>
  <ns0:Relationship Id="rId427" Type="http://schemas.openxmlformats.org/officeDocument/2006/relationships/hyperlink" Target="https://my.zakupivli.pro/remote/dispatcher/state_purchase_view/63640551" TargetMode="External"/>
  <ns0:Relationship Id="rId428" Type="http://schemas.openxmlformats.org/officeDocument/2006/relationships/hyperlink" Target="https://my.zakupivli.pro/remote/dispatcher/state_purchase_view/63640551" TargetMode="External"/>
  <ns0:Relationship Id="rId429" Type="http://schemas.openxmlformats.org/officeDocument/2006/relationships/hyperlink" Target="https://my.zakupivli.pro/remote/dispatcher/state_purchase_view/63640551" TargetMode="External"/>
  <ns0:Relationship Id="rId430" Type="http://schemas.openxmlformats.org/officeDocument/2006/relationships/hyperlink" Target="https://my.zakupivli.pro/remote/dispatcher/state_purchase_view/63640551" TargetMode="External"/>
  <ns0:Relationship Id="rId431" Type="http://schemas.openxmlformats.org/officeDocument/2006/relationships/hyperlink" Target="https://my.zakupivli.pro/remote/dispatcher/state_purchase_view/63640551" TargetMode="External"/>
  <ns0:Relationship Id="rId432" Type="http://schemas.openxmlformats.org/officeDocument/2006/relationships/hyperlink" Target="https://my.zakupivli.pro/remote/dispatcher/state_purchase_view/63640551" TargetMode="External"/>
  <ns0:Relationship Id="rId433" Type="http://schemas.openxmlformats.org/officeDocument/2006/relationships/hyperlink" Target="https://my.zakupivli.pro/remote/dispatcher/state_purchase_view/63640551" TargetMode="External"/>
  <ns0:Relationship Id="rId434" Type="http://schemas.openxmlformats.org/officeDocument/2006/relationships/hyperlink" Target="https://my.zakupivli.pro/remote/dispatcher/state_purchase_view/63640551" TargetMode="External"/>
  <ns0:Relationship Id="rId435" Type="http://schemas.openxmlformats.org/officeDocument/2006/relationships/hyperlink" Target="https://my.zakupivli.pro/remote/dispatcher/state_purchase_view/63640551" TargetMode="External"/>
  <ns0:Relationship Id="rId436" Type="http://schemas.openxmlformats.org/officeDocument/2006/relationships/hyperlink" Target="https://my.zakupivli.pro/remote/dispatcher/state_purchase_view/63640551" TargetMode="External"/>
  <ns0:Relationship Id="rId437" Type="http://schemas.openxmlformats.org/officeDocument/2006/relationships/hyperlink" Target="https://my.zakupivli.pro/remote/dispatcher/state_purchase_view/63640551" TargetMode="External"/>
  <ns0:Relationship Id="rId438" Type="http://schemas.openxmlformats.org/officeDocument/2006/relationships/hyperlink" Target="https://my.zakupivli.pro/remote/dispatcher/state_purchase_view/63640551" TargetMode="External"/>
  <ns0:Relationship Id="rId439" Type="http://schemas.openxmlformats.org/officeDocument/2006/relationships/hyperlink" Target="https://my.zakupivli.pro/remote/dispatcher/state_purchase_view/63640551" TargetMode="External"/>
  <ns0:Relationship Id="rId440" Type="http://schemas.openxmlformats.org/officeDocument/2006/relationships/hyperlink" Target="https://my.zakupivli.pro/remote/dispatcher/state_purchase_view/63633903" TargetMode="External"/>
  <ns0:Relationship Id="rId441" Type="http://schemas.openxmlformats.org/officeDocument/2006/relationships/hyperlink" Target="https://my.zakupivli.pro/remote/dispatcher/state_purchase_view/63640089" TargetMode="External"/>
  <ns0:Relationship Id="rId442" Type="http://schemas.openxmlformats.org/officeDocument/2006/relationships/hyperlink" Target="https://my.zakupivli.pro/remote/dispatcher/state_purchase_view/63640089" TargetMode="External"/>
  <ns0:Relationship Id="rId443" Type="http://schemas.openxmlformats.org/officeDocument/2006/relationships/hyperlink" Target="https://my.zakupivli.pro/remote/dispatcher/state_purchase_view/63639755" TargetMode="External"/>
  <ns0:Relationship Id="rId444" Type="http://schemas.openxmlformats.org/officeDocument/2006/relationships/hyperlink" Target="https://my.zakupivli.pro/remote/dispatcher/state_purchase_view/63625540" TargetMode="External"/>
  <ns0:Relationship Id="rId445" Type="http://schemas.openxmlformats.org/officeDocument/2006/relationships/hyperlink" Target="https://my.zakupivli.pro/remote/dispatcher/state_purchase_view/63639102" TargetMode="External"/>
  <ns0:Relationship Id="rId446" Type="http://schemas.openxmlformats.org/officeDocument/2006/relationships/hyperlink" Target="https://my.zakupivli.pro/remote/dispatcher/state_purchase_view/63638688" TargetMode="External"/>
  <ns0:Relationship Id="rId447" Type="http://schemas.openxmlformats.org/officeDocument/2006/relationships/hyperlink" Target="https://my.zakupivli.pro/remote/dispatcher/state_purchase_view/63638468" TargetMode="External"/>
  <ns0:Relationship Id="rId448" Type="http://schemas.openxmlformats.org/officeDocument/2006/relationships/hyperlink" Target="https://my.zakupivli.pro/remote/dispatcher/state_purchase_view/63638468" TargetMode="External"/>
  <ns0:Relationship Id="rId449" Type="http://schemas.openxmlformats.org/officeDocument/2006/relationships/hyperlink" Target="https://my.zakupivli.pro/remote/dispatcher/state_purchase_view/63638432" TargetMode="External"/>
  <ns0:Relationship Id="rId450" Type="http://schemas.openxmlformats.org/officeDocument/2006/relationships/hyperlink" Target="https://my.zakupivli.pro/remote/dispatcher/state_purchase_view/63638432" TargetMode="External"/>
  <ns0:Relationship Id="rId451" Type="http://schemas.openxmlformats.org/officeDocument/2006/relationships/hyperlink" Target="https://my.zakupivli.pro/remote/dispatcher/state_purchase_view/63638432" TargetMode="External"/>
  <ns0:Relationship Id="rId452" Type="http://schemas.openxmlformats.org/officeDocument/2006/relationships/hyperlink" Target="https://my.zakupivli.pro/remote/dispatcher/state_purchase_view/63638432" TargetMode="External"/>
  <ns0:Relationship Id="rId453" Type="http://schemas.openxmlformats.org/officeDocument/2006/relationships/hyperlink" Target="https://my.zakupivli.pro/remote/dispatcher/state_purchase_view/63638432" TargetMode="External"/>
  <ns0:Relationship Id="rId454" Type="http://schemas.openxmlformats.org/officeDocument/2006/relationships/hyperlink" Target="https://my.zakupivli.pro/remote/dispatcher/state_purchase_view/63638224" TargetMode="External"/>
  <ns0:Relationship Id="rId455" Type="http://schemas.openxmlformats.org/officeDocument/2006/relationships/hyperlink" Target="https://my.zakupivli.pro/remote/dispatcher/state_purchase_view/63637915" TargetMode="External"/>
  <ns0:Relationship Id="rId456" Type="http://schemas.openxmlformats.org/officeDocument/2006/relationships/hyperlink" Target="https://my.zakupivli.pro/remote/dispatcher/state_purchase_view/63637790" TargetMode="External"/>
  <ns0:Relationship Id="rId457" Type="http://schemas.openxmlformats.org/officeDocument/2006/relationships/hyperlink" Target="https://my.zakupivli.pro/remote/dispatcher/state_purchase_view/63637512" TargetMode="External"/>
  <ns0:Relationship Id="rId458" Type="http://schemas.openxmlformats.org/officeDocument/2006/relationships/hyperlink" Target="https://my.zakupivli.pro/remote/dispatcher/state_purchase_view/63637136" TargetMode="External"/>
  <ns0:Relationship Id="rId459" Type="http://schemas.openxmlformats.org/officeDocument/2006/relationships/hyperlink" Target="https://my.zakupivli.pro/remote/dispatcher/state_purchase_view/63635735" TargetMode="External"/>
  <ns0:Relationship Id="rId460" Type="http://schemas.openxmlformats.org/officeDocument/2006/relationships/hyperlink" Target="https://my.zakupivli.pro/remote/dispatcher/state_purchase_view/63634994" TargetMode="External"/>
  <ns0:Relationship Id="rId461" Type="http://schemas.openxmlformats.org/officeDocument/2006/relationships/hyperlink" Target="https://my.zakupivli.pro/remote/dispatcher/state_purchase_view/63634920" TargetMode="External"/>
  <ns0:Relationship Id="rId462" Type="http://schemas.openxmlformats.org/officeDocument/2006/relationships/hyperlink" Target="https://my.zakupivli.pro/remote/dispatcher/state_purchase_view/63634381" TargetMode="External"/>
  <ns0:Relationship Id="rId463" Type="http://schemas.openxmlformats.org/officeDocument/2006/relationships/hyperlink" Target="https://my.zakupivli.pro/remote/dispatcher/state_purchase_view/63633585" TargetMode="External"/>
  <ns0:Relationship Id="rId464" Type="http://schemas.openxmlformats.org/officeDocument/2006/relationships/hyperlink" Target="https://my.zakupivli.pro/remote/dispatcher/state_purchase_view/63629819" TargetMode="External"/>
  <ns0:Relationship Id="rId465" Type="http://schemas.openxmlformats.org/officeDocument/2006/relationships/hyperlink" Target="https://my.zakupivli.pro/remote/dispatcher/state_purchase_view/63629819" TargetMode="External"/>
  <ns0:Relationship Id="rId466" Type="http://schemas.openxmlformats.org/officeDocument/2006/relationships/hyperlink" Target="https://my.zakupivli.pro/remote/dispatcher/state_purchase_view/63629819" TargetMode="External"/>
  <ns0:Relationship Id="rId467" Type="http://schemas.openxmlformats.org/officeDocument/2006/relationships/hyperlink" Target="https://my.zakupivli.pro/remote/dispatcher/state_purchase_view/63629541" TargetMode="External"/>
  <ns0:Relationship Id="rId468" Type="http://schemas.openxmlformats.org/officeDocument/2006/relationships/hyperlink" Target="https://my.zakupivli.pro/remote/dispatcher/state_purchase_view/63626531" TargetMode="External"/>
  <ns0:Relationship Id="rId469" Type="http://schemas.openxmlformats.org/officeDocument/2006/relationships/hyperlink" Target="https://my.zakupivli.pro/remote/dispatcher/state_purchase_view/63622517" TargetMode="External"/>
  <ns0:Relationship Id="rId470" Type="http://schemas.openxmlformats.org/officeDocument/2006/relationships/hyperlink" Target="https://my.zakupivli.pro/remote/dispatcher/state_purchase_view/63622517" TargetMode="External"/>
  <ns0:Relationship Id="rId471" Type="http://schemas.openxmlformats.org/officeDocument/2006/relationships/hyperlink" Target="https://my.zakupivli.pro/remote/dispatcher/state_purchase_view/63622517" TargetMode="External"/>
  <ns0:Relationship Id="rId472" Type="http://schemas.openxmlformats.org/officeDocument/2006/relationships/hyperlink" Target="https://my.zakupivli.pro/remote/dispatcher/state_purchase_view/63622517" TargetMode="External"/>
  <ns0:Relationship Id="rId473" Type="http://schemas.openxmlformats.org/officeDocument/2006/relationships/hyperlink" Target="https://my.zakupivli.pro/remote/dispatcher/state_purchase_view/63616591" TargetMode="External"/>
  <ns0:Relationship Id="rId474" Type="http://schemas.openxmlformats.org/officeDocument/2006/relationships/hyperlink" Target="https://my.zakupivli.pro/remote/dispatcher/state_purchase_view/63616591" TargetMode="External"/>
  <ns0:Relationship Id="rId475" Type="http://schemas.openxmlformats.org/officeDocument/2006/relationships/hyperlink" Target="https://my.zakupivli.pro/remote/dispatcher/state_purchase_view/63616591" TargetMode="External"/>
  <ns0:Relationship Id="rId476" Type="http://schemas.openxmlformats.org/officeDocument/2006/relationships/hyperlink" Target="https://my.zakupivli.pro/remote/dispatcher/state_purchase_view/63616591" TargetMode="External"/>
  <ns0:Relationship Id="rId477" Type="http://schemas.openxmlformats.org/officeDocument/2006/relationships/hyperlink" Target="https://my.zakupivli.pro/remote/dispatcher/state_purchase_view/63609477" TargetMode="External"/>
  <ns0:Relationship Id="rId478" Type="http://schemas.openxmlformats.org/officeDocument/2006/relationships/hyperlink" Target="https://my.zakupivli.pro/remote/dispatcher/state_purchase_view/63608638" TargetMode="External"/>
  <ns0:Relationship Id="rId479" Type="http://schemas.openxmlformats.org/officeDocument/2006/relationships/hyperlink" Target="https://my.zakupivli.pro/remote/dispatcher/state_purchase_view/63608638" TargetMode="External"/>
  <ns0:Relationship Id="rId480" Type="http://schemas.openxmlformats.org/officeDocument/2006/relationships/hyperlink" Target="https://my.zakupivli.pro/remote/dispatcher/state_purchase_view/63608638" TargetMode="External"/>
  <ns0:Relationship Id="rId481" Type="http://schemas.openxmlformats.org/officeDocument/2006/relationships/hyperlink" Target="https://my.zakupivli.pro/remote/dispatcher/state_purchase_view/63608638" TargetMode="External"/>
  <ns0:Relationship Id="rId482" Type="http://schemas.openxmlformats.org/officeDocument/2006/relationships/hyperlink" Target="https://my.zakupivli.pro/remote/dispatcher/state_purchase_view/63605834" TargetMode="External"/>
  <ns0:Relationship Id="rId483" Type="http://schemas.openxmlformats.org/officeDocument/2006/relationships/hyperlink" Target="https://my.zakupivli.pro/remote/dispatcher/state_purchase_view/63604846" TargetMode="External"/>
  <ns0:Relationship Id="rId484" Type="http://schemas.openxmlformats.org/officeDocument/2006/relationships/hyperlink" Target="https://my.zakupivli.pro/remote/dispatcher/state_purchase_view/63594266" TargetMode="External"/>
  <ns0:Relationship Id="rId485" Type="http://schemas.openxmlformats.org/officeDocument/2006/relationships/hyperlink" Target="https://my.zakupivli.pro/remote/dispatcher/state_purchase_view/63594266" TargetMode="External"/>
  <ns0:Relationship Id="rId486" Type="http://schemas.openxmlformats.org/officeDocument/2006/relationships/hyperlink" Target="https://my.zakupivli.pro/remote/dispatcher/state_purchase_view/63594266" TargetMode="External"/>
  <ns0:Relationship Id="rId487" Type="http://schemas.openxmlformats.org/officeDocument/2006/relationships/hyperlink" Target="https://my.zakupivli.pro/remote/dispatcher/state_purchase_view/63594266" TargetMode="External"/>
  <ns0:Relationship Id="rId488" Type="http://schemas.openxmlformats.org/officeDocument/2006/relationships/hyperlink" Target="https://my.zakupivli.pro/remote/dispatcher/state_purchase_view/63594266" TargetMode="External"/>
  <ns0:Relationship Id="rId489" Type="http://schemas.openxmlformats.org/officeDocument/2006/relationships/hyperlink" Target="https://my.zakupivli.pro/remote/dispatcher/state_purchase_view/63594266" TargetMode="External"/>
  <ns0:Relationship Id="rId490" Type="http://schemas.openxmlformats.org/officeDocument/2006/relationships/hyperlink" Target="https://my.zakupivli.pro/remote/dispatcher/state_purchase_view/63594266" TargetMode="External"/>
  <ns0:Relationship Id="rId491" Type="http://schemas.openxmlformats.org/officeDocument/2006/relationships/hyperlink" Target="https://my.zakupivli.pro/remote/dispatcher/state_purchase_view/63594266" TargetMode="External"/>
  <ns0:Relationship Id="rId492" Type="http://schemas.openxmlformats.org/officeDocument/2006/relationships/hyperlink" Target="https://my.zakupivli.pro/remote/dispatcher/state_purchase_view/63594266" TargetMode="External"/>
  <ns0:Relationship Id="rId493" Type="http://schemas.openxmlformats.org/officeDocument/2006/relationships/hyperlink" Target="https://my.zakupivli.pro/remote/dispatcher/state_purchase_view/63594266" TargetMode="External"/>
  <ns0:Relationship Id="rId494" Type="http://schemas.openxmlformats.org/officeDocument/2006/relationships/hyperlink" Target="https://my.zakupivli.pro/remote/dispatcher/state_purchase_view/63594266" TargetMode="External"/>
  <ns0:Relationship Id="rId495" Type="http://schemas.openxmlformats.org/officeDocument/2006/relationships/hyperlink" Target="https://my.zakupivli.pro/remote/dispatcher/state_purchase_view/63594266" TargetMode="External"/>
  <ns0:Relationship Id="rId496" Type="http://schemas.openxmlformats.org/officeDocument/2006/relationships/hyperlink" Target="https://my.zakupivli.pro/remote/dispatcher/state_purchase_view/63594266" TargetMode="External"/>
  <ns0:Relationship Id="rId497" Type="http://schemas.openxmlformats.org/officeDocument/2006/relationships/hyperlink" Target="https://my.zakupivli.pro/remote/dispatcher/state_purchase_view/63594266" TargetMode="External"/>
  <ns0:Relationship Id="rId498" Type="http://schemas.openxmlformats.org/officeDocument/2006/relationships/hyperlink" Target="https://my.zakupivli.pro/remote/dispatcher/state_purchase_view/63580685" TargetMode="External"/>
  <ns0:Relationship Id="rId499" Type="http://schemas.openxmlformats.org/officeDocument/2006/relationships/hyperlink" Target="https://my.zakupivli.pro/remote/dispatcher/state_purchase_view/63574627" TargetMode="External"/>
  <ns0:Relationship Id="rId500" Type="http://schemas.openxmlformats.org/officeDocument/2006/relationships/hyperlink" Target="https://my.zakupivli.pro/remote/dispatcher/state_purchase_view/63543184" TargetMode="External"/>
  <ns0:Relationship Id="rId501" Type="http://schemas.openxmlformats.org/officeDocument/2006/relationships/hyperlink" Target="https://my.zakupivli.pro/remote/dispatcher/state_purchase_view/63543184" TargetMode="External"/>
  <ns0:Relationship Id="rId502" Type="http://schemas.openxmlformats.org/officeDocument/2006/relationships/hyperlink" Target="https://my.zakupivli.pro/remote/dispatcher/state_purchase_view/63566363" TargetMode="External"/>
  <ns0:Relationship Id="rId503" Type="http://schemas.openxmlformats.org/officeDocument/2006/relationships/hyperlink" Target="https://my.zakupivli.pro/remote/dispatcher/state_purchase_view/63566363" TargetMode="External"/>
  <ns0:Relationship Id="rId504" Type="http://schemas.openxmlformats.org/officeDocument/2006/relationships/hyperlink" Target="https://my.zakupivli.pro/remote/dispatcher/state_purchase_view/63566363" TargetMode="External"/>
  <ns0:Relationship Id="rId505" Type="http://schemas.openxmlformats.org/officeDocument/2006/relationships/hyperlink" Target="https://my.zakupivli.pro/remote/dispatcher/state_purchase_view/63566363" TargetMode="External"/>
  <ns0:Relationship Id="rId506" Type="http://schemas.openxmlformats.org/officeDocument/2006/relationships/hyperlink" Target="https://my.zakupivli.pro/remote/dispatcher/state_purchase_view/63566363" TargetMode="External"/>
  <ns0:Relationship Id="rId507" Type="http://schemas.openxmlformats.org/officeDocument/2006/relationships/hyperlink" Target="https://my.zakupivli.pro/remote/dispatcher/state_purchase_lot_view/1842635" TargetMode="External"/>
  <ns0:Relationship Id="rId508" Type="http://schemas.openxmlformats.org/officeDocument/2006/relationships/hyperlink" Target="https://my.zakupivli.pro/remote/dispatcher/state_purchase_lot_view/1842613" TargetMode="External"/>
  <ns0:Relationship Id="rId509" Type="http://schemas.openxmlformats.org/officeDocument/2006/relationships/hyperlink" Target="https://my.zakupivli.pro/remote/dispatcher/state_purchase_lot_view/1842577" TargetMode="External"/>
  <ns0:Relationship Id="rId510" Type="http://schemas.openxmlformats.org/officeDocument/2006/relationships/hyperlink" Target="https://my.zakupivli.pro/remote/dispatcher/state_purchase_lot_view/1842568" TargetMode="External"/>
  <ns0:Relationship Id="rId511" Type="http://schemas.openxmlformats.org/officeDocument/2006/relationships/hyperlink" Target="https://my.zakupivli.pro/remote/dispatcher/state_purchase_lot_view/1842563" TargetMode="External"/>
  <ns0:Relationship Id="rId512" Type="http://schemas.openxmlformats.org/officeDocument/2006/relationships/hyperlink" Target="https://my.zakupivli.pro/remote/dispatcher/state_purchase_lot_view/1842552" TargetMode="External"/>
  <ns0:Relationship Id="rId513" Type="http://schemas.openxmlformats.org/officeDocument/2006/relationships/hyperlink" Target="https://my.zakupivli.pro/remote/dispatcher/state_purchase_lot_view/1842552" TargetMode="External"/>
  <ns0:Relationship Id="rId514" Type="http://schemas.openxmlformats.org/officeDocument/2006/relationships/hyperlink" Target="https://my.zakupivli.pro/remote/dispatcher/state_purchase_lot_view/1842552" TargetMode="External"/>
  <ns0:Relationship Id="rId515" Type="http://schemas.openxmlformats.org/officeDocument/2006/relationships/hyperlink" Target="https://my.zakupivli.pro/remote/dispatcher/state_purchase_lot_view/1842552" TargetMode="External"/>
  <ns0:Relationship Id="rId516" Type="http://schemas.openxmlformats.org/officeDocument/2006/relationships/hyperlink" Target="https://my.zakupivli.pro/remote/dispatcher/state_purchase_lot_view/1842525" TargetMode="External"/>
  <ns0:Relationship Id="rId517" Type="http://schemas.openxmlformats.org/officeDocument/2006/relationships/hyperlink" Target="https://my.zakupivli.pro/remote/dispatcher/state_purchase_lot_view/1842394" TargetMode="External"/>
  <ns0:Relationship Id="rId518" Type="http://schemas.openxmlformats.org/officeDocument/2006/relationships/hyperlink" Target="https://my.zakupivli.pro/remote/dispatcher/state_purchase_lot_view/1842273" TargetMode="External"/>
  <ns0:Relationship Id="rId519" Type="http://schemas.openxmlformats.org/officeDocument/2006/relationships/hyperlink" Target="https://my.zakupivli.pro/remote/dispatcher/state_purchase_lot_view/1842045" TargetMode="External"/>
  <ns0:Relationship Id="rId520" Type="http://schemas.openxmlformats.org/officeDocument/2006/relationships/hyperlink" Target="https://my.zakupivli.pro/remote/dispatcher/state_purchase_lot_view/1842045" TargetMode="External"/>
  <ns0:Relationship Id="rId521" Type="http://schemas.openxmlformats.org/officeDocument/2006/relationships/hyperlink" Target="https://my.zakupivli.pro/remote/dispatcher/state_purchase_lot_view/1842045" TargetMode="External"/>
  <ns0:Relationship Id="rId522" Type="http://schemas.openxmlformats.org/officeDocument/2006/relationships/hyperlink" Target="https://my.zakupivli.pro/remote/dispatcher/state_purchase_lot_view/1842030" TargetMode="External"/>
  <ns0:Relationship Id="rId523" Type="http://schemas.openxmlformats.org/officeDocument/2006/relationships/hyperlink" Target="https://my.zakupivli.pro/remote/dispatcher/state_purchase_lot_view/1842009" TargetMode="External"/>
  <ns0:Relationship Id="rId524" Type="http://schemas.openxmlformats.org/officeDocument/2006/relationships/hyperlink" Target="https://my.zakupivli.pro/remote/dispatcher/state_purchase_lot_view/1841913" TargetMode="External"/>
  <ns0:Relationship Id="rId525" Type="http://schemas.openxmlformats.org/officeDocument/2006/relationships/hyperlink" Target="https://my.zakupivli.pro/remote/dispatcher/state_purchase_lot_view/1841913" TargetMode="External"/>
  <ns0:Relationship Id="rId526" Type="http://schemas.openxmlformats.org/officeDocument/2006/relationships/hyperlink" Target="https://my.zakupivli.pro/remote/dispatcher/state_purchase_lot_view/1841891" TargetMode="External"/>
  <ns0:Relationship Id="rId527" Type="http://schemas.openxmlformats.org/officeDocument/2006/relationships/hyperlink" Target="https://my.zakupivli.pro/remote/dispatcher/state_purchase_lot_view/1841883" TargetMode="External"/>
  <ns0:Relationship Id="rId528" Type="http://schemas.openxmlformats.org/officeDocument/2006/relationships/hyperlink" Target="https://my.zakupivli.pro/remote/dispatcher/state_purchase_lot_view/1841869" TargetMode="External"/>
  <ns0:Relationship Id="rId529" Type="http://schemas.openxmlformats.org/officeDocument/2006/relationships/hyperlink" Target="https://my.zakupivli.pro/remote/dispatcher/state_purchase_lot_view/1841778" TargetMode="External"/>
  <ns0:Relationship Id="rId530" Type="http://schemas.openxmlformats.org/officeDocument/2006/relationships/hyperlink" Target="https://my.zakupivli.pro/remote/dispatcher/state_purchase_lot_view/1841778" TargetMode="External"/>
  <ns0:Relationship Id="rId531" Type="http://schemas.openxmlformats.org/officeDocument/2006/relationships/hyperlink" Target="https://my.zakupivli.pro/remote/dispatcher/state_purchase_lot_view/1841778" TargetMode="External"/>
  <ns0:Relationship Id="rId532" Type="http://schemas.openxmlformats.org/officeDocument/2006/relationships/hyperlink" Target="https://my.zakupivli.pro/remote/dispatcher/state_purchase_lot_view/1841778" TargetMode="External"/>
  <ns0:Relationship Id="rId533" Type="http://schemas.openxmlformats.org/officeDocument/2006/relationships/hyperlink" Target="https://my.zakupivli.pro/remote/dispatcher/state_purchase_lot_view/1841778" TargetMode="External"/>
  <ns0:Relationship Id="rId534" Type="http://schemas.openxmlformats.org/officeDocument/2006/relationships/hyperlink" Target="https://my.zakupivli.pro/remote/dispatcher/state_purchase_lot_view/1841778" TargetMode="External"/>
  <ns0:Relationship Id="rId535" Type="http://schemas.openxmlformats.org/officeDocument/2006/relationships/hyperlink" Target="https://my.zakupivli.pro/remote/dispatcher/state_purchase_lot_view/1841730" TargetMode="External"/>
  <ns0:Relationship Id="rId536" Type="http://schemas.openxmlformats.org/officeDocument/2006/relationships/hyperlink" Target="https://my.zakupivli.pro/remote/dispatcher/state_purchase_lot_view/1841703" TargetMode="External"/>
  <ns0:Relationship Id="rId537" Type="http://schemas.openxmlformats.org/officeDocument/2006/relationships/hyperlink" Target="https://my.zakupivli.pro/remote/dispatcher/state_purchase_lot_view/1841640" TargetMode="External"/>
  <ns0:Relationship Id="rId538" Type="http://schemas.openxmlformats.org/officeDocument/2006/relationships/hyperlink" Target="https://my.zakupivli.pro/remote/dispatcher/state_purchase_lot_view/1841590" TargetMode="External"/>
  <ns0:Relationship Id="rId539" Type="http://schemas.openxmlformats.org/officeDocument/2006/relationships/hyperlink" Target="https://my.zakupivli.pro/remote/dispatcher/state_purchase_lot_view/1841527" TargetMode="External"/>
  <ns0:Relationship Id="rId540" Type="http://schemas.openxmlformats.org/officeDocument/2006/relationships/hyperlink" Target="https://my.zakupivli.pro/remote/dispatcher/state_purchase_lot_view/1841457" TargetMode="External"/>
  <ns0:Relationship Id="rId541" Type="http://schemas.openxmlformats.org/officeDocument/2006/relationships/hyperlink" Target="https://my.zakupivli.pro/remote/dispatcher/state_purchase_lot_view/1841447" TargetMode="External"/>
  <ns0:Relationship Id="rId542" Type="http://schemas.openxmlformats.org/officeDocument/2006/relationships/hyperlink" Target="https://my.zakupivli.pro/remote/dispatcher/state_purchase_lot_view/1841435" TargetMode="External"/>
  <ns0:Relationship Id="rId543" Type="http://schemas.openxmlformats.org/officeDocument/2006/relationships/hyperlink" Target="https://my.zakupivli.pro/remote/dispatcher/state_purchase_lot_view/1841435" TargetMode="External"/>
  <ns0:Relationship Id="rId544" Type="http://schemas.openxmlformats.org/officeDocument/2006/relationships/hyperlink" Target="https://my.zakupivli.pro/remote/dispatcher/state_purchase_lot_view/1841435" TargetMode="External"/>
  <ns0:Relationship Id="rId545" Type="http://schemas.openxmlformats.org/officeDocument/2006/relationships/hyperlink" Target="https://my.zakupivli.pro/remote/dispatcher/state_purchase_lot_view/1841320" TargetMode="External"/>
  <ns0:Relationship Id="rId546" Type="http://schemas.openxmlformats.org/officeDocument/2006/relationships/hyperlink" Target="https://my.zakupivli.pro/remote/dispatcher/state_purchase_lot_view/1841259" TargetMode="External"/>
  <ns0:Relationship Id="rId547" Type="http://schemas.openxmlformats.org/officeDocument/2006/relationships/hyperlink" Target="https://my.zakupivli.pro/remote/dispatcher/state_purchase_lot_view/1840091" TargetMode="External"/>
  <ns0:Relationship Id="rId548" Type="http://schemas.openxmlformats.org/officeDocument/2006/relationships/hyperlink" Target="https://my.zakupivli.pro/remote/dispatcher/state_purchase_lot_view/1838647" TargetMode="External"/>
  <ns0:Relationship Id="rId549" Type="http://schemas.openxmlformats.org/officeDocument/2006/relationships/hyperlink" Target="https://my.zakupivli.pro/remote/dispatcher/state_purchase_lot_view/1837803" TargetMode="External"/>
  <ns0:Relationship Id="rId550" Type="http://schemas.openxmlformats.org/officeDocument/2006/relationships/hyperlink" Target="https://my.zakupivli.pro/remote/dispatcher/state_purchase_lot_view/1837803" TargetMode="External"/>
  <ns0:Relationship Id="rId551" Type="http://schemas.openxmlformats.org/officeDocument/2006/relationships/hyperlink" Target="https://my.zakupivli.pro/remote/dispatcher/state_purchase_lot_view/1837803" TargetMode="External"/>
  <ns0:Relationship Id="rId552" Type="http://schemas.openxmlformats.org/officeDocument/2006/relationships/hyperlink" Target="https://my.zakupivli.pro/remote/dispatcher/state_purchase_lot_view/1837803" TargetMode="External"/>
  <ns0:Relationship Id="rId553" Type="http://schemas.openxmlformats.org/officeDocument/2006/relationships/hyperlink" Target="https://my.zakupivli.pro/remote/dispatcher/state_purchase_lot_view/1837803" TargetMode="External"/>
  <ns0:Relationship Id="rId554" Type="http://schemas.openxmlformats.org/officeDocument/2006/relationships/hyperlink" Target="https://my.zakupivli.pro/remote/dispatcher/state_purchase_lot_view/1837803" TargetMode="External"/>
  <ns0:Relationship Id="rId555" Type="http://schemas.openxmlformats.org/officeDocument/2006/relationships/hyperlink" Target="https://my.zakupivli.pro/remote/dispatcher/state_purchase_lot_view/1837803" TargetMode="External"/>
  <ns0:Relationship Id="rId556" Type="http://schemas.openxmlformats.org/officeDocument/2006/relationships/hyperlink" Target="https://my.zakupivli.pro/remote/dispatcher/state_purchase_lot_view/1835785" TargetMode="External"/>
  <ns0:Relationship Id="rId557" Type="http://schemas.openxmlformats.org/officeDocument/2006/relationships/hyperlink" Target="https://my.zakupivli.pro/remote/dispatcher/state_purchase_lot_view/1835785" TargetMode="External"/>
  <ns0:Relationship Id="rId558" Type="http://schemas.openxmlformats.org/officeDocument/2006/relationships/hyperlink" Target="https://my.zakupivli.pro/remote/dispatcher/state_purchase_lot_view/1832812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U560"/>
  <sheetViews>
    <sheetView workbookViewId="0">
      <pane ySplit="1" topLeftCell="A2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15" min="3" max="3"/>
    <col width="15" min="4" max="4"/>
    <col width="15" min="5" max="5"/>
    <col width="15" min="6" max="6"/>
    <col width="15" min="7" max="7"/>
    <col width="15" min="8" max="8"/>
    <col width="15" min="9" max="9"/>
    <col width="15" min="10" max="10"/>
    <col width="15" min="11" max="11"/>
    <col width="15" min="12" max="12"/>
    <col width="15" min="13" max="13"/>
    <col width="15" min="14" max="14"/>
    <col width="15" min="15" max="15"/>
    <col width="15" min="16" max="16"/>
    <col width="15" min="17" max="17"/>
    <col width="15" min="18" max="18"/>
    <col width="15" min="19" max="19"/>
    <col width="15" min="20" max="20"/>
    <col width="15" min="21" max="21"/>
  </cols>
  <sheetData>
    <row r="1" spans="1:21">
      <c r="A1" t="s" s="1">
        <v>1317</v>
      </c>
      <c r="B1" t="s" s="1">
        <v>870</v>
      </c>
      <c r="C1" t="s" s="1">
        <v>863</v>
      </c>
      <c r="D1" t="s" s="1">
        <v>996</v>
      </c>
      <c r="E1" t="s" s="1">
        <v>1132</v>
      </c>
      <c r="F1" t="s" s="1">
        <v>871</v>
      </c>
      <c r="G1" t="s" s="1">
        <v>952</v>
      </c>
      <c r="H1" t="s" s="1">
        <v>954</v>
      </c>
      <c r="I1" t="s" s="1">
        <v>1103</v>
      </c>
      <c r="J1" t="s" s="1">
        <v>1299</v>
      </c>
      <c r="K1" t="s" s="1">
        <v>1298</v>
      </c>
      <c r="L1" t="s" s="1">
        <v>1102</v>
      </c>
      <c r="M1" t="s" s="1">
        <v>1166</v>
      </c>
      <c r="N1" t="s" s="1">
        <v>1167</v>
      </c>
      <c r="O1" t="s" s="1">
        <v>1104</v>
      </c>
      <c r="P1" t="s" s="1">
        <v>1105</v>
      </c>
      <c r="Q1" t="s" s="1">
        <v>953</v>
      </c>
      <c r="R1" t="s" s="1">
        <v>1157</v>
      </c>
      <c r="S1" t="s" s="1">
        <v>1303</v>
      </c>
      <c r="T1" t="s" s="1">
        <v>1304</v>
      </c>
      <c r="U1" t="s" s="1">
        <v>1305</v>
      </c>
    </row>
    <row r="2" spans="1:21">
      <c r="A2" t="n" s="2">
        <v>1</v>
      </c>
      <c r="B2" s="3">
        <f>HYPERLINK("https://my.zakupivli.pro/remote/dispatcher/state_purchase_view/63671709", "UA-2025-11-20-017294-a")</f>
        <v/>
      </c>
      <c r="C2" t="s" s="4">
        <v>656</v>
      </c>
      <c r="D2" t="s" s="4">
        <v>1106</v>
      </c>
      <c r="E2" t="s" s="4">
        <v>1135</v>
      </c>
      <c r="F2" t="s" s="4"/>
      <c r="G2" t="s" s="4">
        <v>4</v>
      </c>
      <c r="H2" t="s" s="4">
        <v>4</v>
      </c>
      <c r="I2" t="n" s="2">
        <v>0</v>
      </c>
      <c r="J2" t="s" s="4"/>
      <c r="K2" t="s" s="4"/>
      <c r="L2" t="n" s="5">
        <v>13000.0</v>
      </c>
      <c r="M2" t="s" s="4"/>
      <c r="N2" t="s" s="4"/>
      <c r="O2" t="s" s="4"/>
      <c r="P2" t="s" s="4"/>
      <c r="Q2" t="s" s="4">
        <v>4</v>
      </c>
      <c r="R2" t="s" s="4"/>
      <c r="S2" t="s" s="4"/>
      <c r="T2" t="s" s="4"/>
      <c r="U2" t="s" s="4"/>
    </row>
    <row r="3" spans="1:21">
      <c r="A3" t="n" s="2">
        <v>2</v>
      </c>
      <c r="B3" s="3">
        <f>HYPERLINK("https://my.zakupivli.pro/remote/dispatcher/state_purchase_lot_view/1842031", "UA-2025-11-17-012659-a")</f>
        <v/>
      </c>
      <c r="C3" t="s" s="4">
        <v>682</v>
      </c>
      <c r="D3" t="s" s="4">
        <v>901</v>
      </c>
      <c r="E3" t="s" s="4">
        <v>971</v>
      </c>
      <c r="F3" t="s" s="4">
        <v>847</v>
      </c>
      <c r="G3" t="s" s="4">
        <v>4</v>
      </c>
      <c r="H3" t="s" s="4">
        <v>4</v>
      </c>
      <c r="I3" t="n" s="2">
        <v>0</v>
      </c>
      <c r="J3" t="s" s="4"/>
      <c r="K3" t="s" s="4"/>
      <c r="L3" t="n" s="5">
        <v>5500.0</v>
      </c>
      <c r="M3" t="s" s="4"/>
      <c r="N3" t="s" s="4"/>
      <c r="O3" t="s" s="4"/>
      <c r="P3" t="s" s="4"/>
      <c r="Q3" t="s" s="4">
        <v>4</v>
      </c>
      <c r="R3" t="s" s="4"/>
      <c r="S3" t="s" s="4"/>
      <c r="T3" t="s" s="4"/>
      <c r="U3" t="s" s="4"/>
    </row>
    <row r="4" spans="1:21">
      <c r="A4" t="n" s="2">
        <v>3</v>
      </c>
      <c r="B4" s="3">
        <f>HYPERLINK("https://my.zakupivli.pro/remote/dispatcher/state_purchase_view/63798917", "UA-2025-11-25-016501-a")</f>
        <v/>
      </c>
      <c r="C4" t="s" s="4">
        <v>711</v>
      </c>
      <c r="D4" t="s" s="4">
        <v>1025</v>
      </c>
      <c r="E4" t="s" s="4">
        <v>1135</v>
      </c>
      <c r="F4" t="s" s="4"/>
      <c r="G4" t="s" s="4">
        <v>4</v>
      </c>
      <c r="H4" t="s" s="4">
        <v>4</v>
      </c>
      <c r="I4" t="n" s="2">
        <v>0</v>
      </c>
      <c r="J4" t="s" s="4"/>
      <c r="K4" t="s" s="4"/>
      <c r="L4" t="n" s="5">
        <v>40000.0</v>
      </c>
      <c r="M4" t="s" s="4"/>
      <c r="N4" t="s" s="4"/>
      <c r="O4" t="s" s="4"/>
      <c r="P4" t="s" s="4"/>
      <c r="Q4" t="s" s="4">
        <v>4</v>
      </c>
      <c r="R4" t="s" s="4"/>
      <c r="S4" t="s" s="4"/>
      <c r="T4" t="s" s="4"/>
      <c r="U4" t="s" s="4"/>
    </row>
    <row r="5" spans="1:21">
      <c r="A5" t="n" s="2">
        <v>4</v>
      </c>
      <c r="B5" s="3">
        <f>HYPERLINK("https://my.zakupivli.pro/remote/dispatcher/state_purchase_view/63790937", "UA-2025-11-25-012888-a")</f>
        <v/>
      </c>
      <c r="C5" t="s" s="4">
        <v>40</v>
      </c>
      <c r="D5" t="s" s="4">
        <v>1133</v>
      </c>
      <c r="E5" t="s" s="4">
        <v>1135</v>
      </c>
      <c r="F5" t="s" s="4"/>
      <c r="G5" t="s" s="4">
        <v>4</v>
      </c>
      <c r="H5" t="s" s="4">
        <v>4</v>
      </c>
      <c r="I5" t="n" s="2">
        <v>0</v>
      </c>
      <c r="J5" t="s" s="4"/>
      <c r="K5" t="s" s="4"/>
      <c r="L5" t="n" s="5">
        <v>1.0</v>
      </c>
      <c r="M5" t="s" s="4"/>
      <c r="N5" t="s" s="4"/>
      <c r="O5" t="s" s="4"/>
      <c r="P5" t="s" s="4"/>
      <c r="Q5" t="s" s="4">
        <v>4</v>
      </c>
      <c r="R5" t="s" s="4"/>
      <c r="S5" t="s" s="4"/>
      <c r="T5" t="s" s="4"/>
      <c r="U5" t="s" s="4"/>
    </row>
    <row r="6" spans="1:21">
      <c r="A6" t="n" s="2">
        <v>5</v>
      </c>
      <c r="B6" s="3">
        <f>HYPERLINK("https://my.zakupivli.pro/remote/dispatcher/state_purchase_view/63786262", "UA-2025-11-25-011070-a")</f>
        <v/>
      </c>
      <c r="C6" t="s" s="4">
        <v>795</v>
      </c>
      <c r="D6" t="s" s="4">
        <v>1130</v>
      </c>
      <c r="E6" t="s" s="4">
        <v>1135</v>
      </c>
      <c r="F6" t="s" s="4"/>
      <c r="G6" t="s" s="4">
        <v>4</v>
      </c>
      <c r="H6" t="s" s="4">
        <v>4</v>
      </c>
      <c r="I6" t="n" s="2">
        <v>0</v>
      </c>
      <c r="J6" t="s" s="4"/>
      <c r="K6" t="s" s="4"/>
      <c r="L6" t="n" s="5">
        <v>13800.0</v>
      </c>
      <c r="M6" t="s" s="4"/>
      <c r="N6" t="s" s="4"/>
      <c r="O6" t="s" s="4"/>
      <c r="P6" t="s" s="4"/>
      <c r="Q6" t="s" s="4">
        <v>4</v>
      </c>
      <c r="R6" t="s" s="4"/>
      <c r="S6" t="s" s="4"/>
      <c r="T6" t="s" s="4"/>
      <c r="U6" t="s" s="4"/>
    </row>
    <row r="7" spans="1:21">
      <c r="A7" t="n" s="2">
        <v>6</v>
      </c>
      <c r="B7" s="3">
        <f>HYPERLINK("https://my.zakupivli.pro/remote/dispatcher/state_purchase_view/63777343", "UA-2025-11-25-007003-a")</f>
        <v/>
      </c>
      <c r="C7" t="s" s="4">
        <v>795</v>
      </c>
      <c r="D7" t="s" s="4">
        <v>1130</v>
      </c>
      <c r="E7" t="s" s="4">
        <v>1135</v>
      </c>
      <c r="F7" t="s" s="4"/>
      <c r="G7" t="s" s="4">
        <v>4</v>
      </c>
      <c r="H7" t="s" s="4">
        <v>4</v>
      </c>
      <c r="I7" t="n" s="2">
        <v>0</v>
      </c>
      <c r="J7" t="s" s="4"/>
      <c r="K7" t="s" s="4"/>
      <c r="L7" t="n" s="5">
        <v>13800.0</v>
      </c>
      <c r="M7" t="s" s="4"/>
      <c r="N7" t="s" s="4"/>
      <c r="O7" t="s" s="4"/>
      <c r="P7" t="s" s="4"/>
      <c r="Q7" t="s" s="4">
        <v>4</v>
      </c>
      <c r="R7" t="s" s="4"/>
      <c r="S7" t="s" s="4"/>
      <c r="T7" t="s" s="4"/>
      <c r="U7" t="s" s="4"/>
    </row>
    <row r="8" spans="1:21">
      <c r="A8" t="n" s="2">
        <v>7</v>
      </c>
      <c r="B8" s="3">
        <f>HYPERLINK("https://my.zakupivli.pro/remote/dispatcher/state_purchase_view/63766919", "UA-2025-11-25-002155-a")</f>
        <v/>
      </c>
      <c r="C8" t="s" s="4">
        <v>46</v>
      </c>
      <c r="D8" t="s" s="4">
        <v>1197</v>
      </c>
      <c r="E8" t="s" s="4">
        <v>1135</v>
      </c>
      <c r="F8" t="s" s="4"/>
      <c r="G8" t="s" s="4">
        <v>4</v>
      </c>
      <c r="H8" t="s" s="4">
        <v>4</v>
      </c>
      <c r="I8" t="n" s="2">
        <v>0</v>
      </c>
      <c r="J8" t="s" s="4"/>
      <c r="K8" t="s" s="4"/>
      <c r="L8" t="n" s="5">
        <v>170000.0</v>
      </c>
      <c r="M8" t="s" s="4"/>
      <c r="N8" t="s" s="4"/>
      <c r="O8" t="s" s="4"/>
      <c r="P8" t="s" s="4"/>
      <c r="Q8" t="s" s="4">
        <v>4</v>
      </c>
      <c r="R8" t="s" s="4"/>
      <c r="S8" t="s" s="4"/>
      <c r="T8" t="s" s="4"/>
      <c r="U8" t="s" s="4"/>
    </row>
    <row r="9" spans="1:21">
      <c r="A9" t="n" s="2">
        <v>8</v>
      </c>
      <c r="B9" s="3">
        <f>HYPERLINK("https://my.zakupivli.pro/remote/dispatcher/state_purchase_view/63752218", "UA-2025-11-24-015262-a")</f>
        <v/>
      </c>
      <c r="C9" t="s" s="4">
        <v>735</v>
      </c>
      <c r="D9" t="s" s="4">
        <v>1026</v>
      </c>
      <c r="E9" t="s" s="4">
        <v>1135</v>
      </c>
      <c r="F9" t="s" s="4"/>
      <c r="G9" t="s" s="4">
        <v>4</v>
      </c>
      <c r="H9" t="s" s="4">
        <v>4</v>
      </c>
      <c r="I9" t="n" s="2">
        <v>0</v>
      </c>
      <c r="J9" t="s" s="4"/>
      <c r="K9" t="s" s="4"/>
      <c r="L9" t="n" s="5">
        <v>5000.0</v>
      </c>
      <c r="M9" t="s" s="4"/>
      <c r="N9" t="s" s="4"/>
      <c r="O9" t="s" s="4"/>
      <c r="P9" t="s" s="4"/>
      <c r="Q9" t="s" s="4">
        <v>4</v>
      </c>
      <c r="R9" t="s" s="4"/>
      <c r="S9" t="s" s="4"/>
      <c r="T9" t="s" s="4"/>
      <c r="U9" t="s" s="4"/>
    </row>
    <row r="10" spans="1:21">
      <c r="A10" t="n" s="2">
        <v>9</v>
      </c>
      <c r="B10" s="3">
        <f>HYPERLINK("https://my.zakupivli.pro/remote/dispatcher/state_purchase_view/63737734", "UA-2025-11-24-008687-a")</f>
        <v/>
      </c>
      <c r="C10" t="s" s="4">
        <v>630</v>
      </c>
      <c r="D10" t="s" s="4">
        <v>1173</v>
      </c>
      <c r="E10" t="s" s="4">
        <v>1135</v>
      </c>
      <c r="F10" t="s" s="4"/>
      <c r="G10" t="s" s="4">
        <v>4</v>
      </c>
      <c r="H10" t="s" s="4">
        <v>4</v>
      </c>
      <c r="I10" t="n" s="2">
        <v>0</v>
      </c>
      <c r="J10" t="s" s="4"/>
      <c r="K10" t="s" s="4"/>
      <c r="L10" t="n" s="5">
        <v>4021.0</v>
      </c>
      <c r="M10" t="s" s="4"/>
      <c r="N10" t="s" s="4"/>
      <c r="O10" t="s" s="4"/>
      <c r="P10" t="s" s="4"/>
      <c r="Q10" t="s" s="4">
        <v>4</v>
      </c>
      <c r="R10" t="s" s="4"/>
      <c r="S10" t="s" s="4"/>
      <c r="T10" t="s" s="4"/>
      <c r="U10" t="s" s="4"/>
    </row>
    <row r="11" spans="1:21">
      <c r="A11" t="n" s="2">
        <v>10</v>
      </c>
      <c r="B11" s="3">
        <f>HYPERLINK("https://my.zakupivli.pro/remote/dispatcher/state_purchase_view/63737416", "UA-2025-11-24-008512-a")</f>
        <v/>
      </c>
      <c r="C11" t="s" s="4">
        <v>45</v>
      </c>
      <c r="D11" t="s" s="4">
        <v>961</v>
      </c>
      <c r="E11" t="s" s="4">
        <v>1135</v>
      </c>
      <c r="F11" t="s" s="4"/>
      <c r="G11" t="s" s="4">
        <v>4</v>
      </c>
      <c r="H11" t="s" s="4">
        <v>4</v>
      </c>
      <c r="I11" t="n" s="2">
        <v>0</v>
      </c>
      <c r="J11" t="s" s="4"/>
      <c r="K11" t="s" s="4"/>
      <c r="L11" t="n" s="5">
        <v>43612.0</v>
      </c>
      <c r="M11" t="s" s="4"/>
      <c r="N11" t="s" s="4"/>
      <c r="O11" t="s" s="4"/>
      <c r="P11" t="s" s="4"/>
      <c r="Q11" t="s" s="4">
        <v>4</v>
      </c>
      <c r="R11" t="s" s="4"/>
      <c r="S11" t="s" s="4"/>
      <c r="T11" t="s" s="4"/>
      <c r="U11" t="s" s="4"/>
    </row>
    <row r="12" spans="1:21">
      <c r="A12" t="n" s="2">
        <v>11</v>
      </c>
      <c r="B12" s="3">
        <f>HYPERLINK("https://my.zakupivli.pro/remote/dispatcher/state_purchase_view/63732637", "UA-2025-11-24-006860-a")</f>
        <v/>
      </c>
      <c r="C12" t="s" s="4">
        <v>742</v>
      </c>
      <c r="D12" t="s" s="4">
        <v>897</v>
      </c>
      <c r="E12" t="s" s="4">
        <v>1135</v>
      </c>
      <c r="F12" t="s" s="4"/>
      <c r="G12" t="s" s="4">
        <v>4</v>
      </c>
      <c r="H12" t="s" s="4">
        <v>4</v>
      </c>
      <c r="I12" t="n" s="2">
        <v>0</v>
      </c>
      <c r="J12" t="s" s="4"/>
      <c r="K12" t="s" s="4"/>
      <c r="L12" t="n" s="5">
        <v>60000.0</v>
      </c>
      <c r="M12" t="s" s="4"/>
      <c r="N12" t="s" s="4"/>
      <c r="O12" t="s" s="4"/>
      <c r="P12" t="s" s="4"/>
      <c r="Q12" t="s" s="4">
        <v>4</v>
      </c>
      <c r="R12" t="s" s="4"/>
      <c r="S12" t="s" s="4"/>
      <c r="T12" t="s" s="4"/>
      <c r="U12" t="s" s="4"/>
    </row>
    <row r="13" spans="1:21">
      <c r="A13" t="n" s="2">
        <v>12</v>
      </c>
      <c r="B13" s="3">
        <f>HYPERLINK("https://my.zakupivli.pro/remote/dispatcher/state_purchase_view/63716432", "UA-2025-11-23-000732-a")</f>
        <v/>
      </c>
      <c r="C13" t="s" s="4">
        <v>663</v>
      </c>
      <c r="D13" t="s" s="4">
        <v>1113</v>
      </c>
      <c r="E13" t="s" s="4">
        <v>1135</v>
      </c>
      <c r="F13" t="s" s="4"/>
      <c r="G13" t="s" s="4">
        <v>4</v>
      </c>
      <c r="H13" t="s" s="4">
        <v>4</v>
      </c>
      <c r="I13" t="n" s="2">
        <v>0</v>
      </c>
      <c r="J13" t="s" s="4"/>
      <c r="K13" t="s" s="4"/>
      <c r="L13" t="n" s="5">
        <v>11400.0</v>
      </c>
      <c r="M13" t="s" s="4"/>
      <c r="N13" t="s" s="4"/>
      <c r="O13" t="s" s="4"/>
      <c r="P13" t="s" s="4"/>
      <c r="Q13" t="s" s="4">
        <v>4</v>
      </c>
      <c r="R13" t="s" s="4"/>
      <c r="S13" t="s" s="4"/>
      <c r="T13" t="s" s="4"/>
      <c r="U13" t="s" s="4"/>
    </row>
    <row r="14" spans="1:21">
      <c r="A14" t="n" s="2">
        <v>13</v>
      </c>
      <c r="B14" s="3">
        <f>HYPERLINK("https://my.zakupivli.pro/remote/dispatcher/state_purchase_view/63674615", "UA-2025-11-20-018590-a")</f>
        <v/>
      </c>
      <c r="C14" t="s" s="4">
        <v>646</v>
      </c>
      <c r="D14" t="s" s="4">
        <v>1134</v>
      </c>
      <c r="E14" t="s" s="4">
        <v>1135</v>
      </c>
      <c r="F14" t="s" s="4"/>
      <c r="G14" t="s" s="4">
        <v>4</v>
      </c>
      <c r="H14" t="s" s="4">
        <v>4</v>
      </c>
      <c r="I14" t="n" s="2">
        <v>1</v>
      </c>
      <c r="J14" t="s" s="4">
        <v>818</v>
      </c>
      <c r="K14" t="s" s="4">
        <v>1281</v>
      </c>
      <c r="L14" t="n" s="5">
        <v>20000.0</v>
      </c>
      <c r="M14" t="s" s="4"/>
      <c r="N14" t="s" s="4"/>
      <c r="O14" t="n" s="5">
        <v>210311.52</v>
      </c>
      <c r="P14" t="n" s="5">
        <v>10.52</v>
      </c>
      <c r="Q14" t="s" s="4">
        <v>349</v>
      </c>
      <c r="R14" t="s" s="4">
        <v>934</v>
      </c>
      <c r="S14" t="s" s="4"/>
      <c r="T14" t="s" s="4"/>
      <c r="U14" t="s" s="4"/>
    </row>
    <row r="15" spans="1:21">
      <c r="A15" t="n" s="2">
        <v>14</v>
      </c>
      <c r="B15" s="3">
        <f>HYPERLINK("https://my.zakupivli.pro/remote/dispatcher/state_purchase_view/63674554", "UA-2025-11-20-018570-a")</f>
        <v/>
      </c>
      <c r="C15" t="s" s="4">
        <v>14</v>
      </c>
      <c r="D15" t="s" s="4">
        <v>1074</v>
      </c>
      <c r="E15" t="s" s="4">
        <v>1135</v>
      </c>
      <c r="F15" t="s" s="4"/>
      <c r="G15" t="s" s="4">
        <v>4</v>
      </c>
      <c r="H15" t="s" s="4">
        <v>4</v>
      </c>
      <c r="I15" t="n" s="2">
        <v>0</v>
      </c>
      <c r="J15" t="s" s="4"/>
      <c r="K15" t="s" s="4"/>
      <c r="L15" t="n" s="5">
        <v>5000.0</v>
      </c>
      <c r="M15" t="s" s="4"/>
      <c r="N15" t="s" s="4"/>
      <c r="O15" t="s" s="4"/>
      <c r="P15" t="s" s="4"/>
      <c r="Q15" t="s" s="4">
        <v>4</v>
      </c>
      <c r="R15" t="s" s="4"/>
      <c r="S15" t="s" s="4"/>
      <c r="T15" t="s" s="4"/>
      <c r="U15" t="s" s="4"/>
    </row>
    <row r="16" spans="1:21">
      <c r="A16" t="n" s="2">
        <v>15</v>
      </c>
      <c r="B16" s="3">
        <f>HYPERLINK("https://my.zakupivli.pro/remote/dispatcher/state_purchase_view/63674467", "UA-2025-11-20-018537-a")</f>
        <v/>
      </c>
      <c r="C16" t="s" s="4">
        <v>27</v>
      </c>
      <c r="D16" t="s" s="4">
        <v>990</v>
      </c>
      <c r="E16" t="s" s="4">
        <v>1135</v>
      </c>
      <c r="F16" t="s" s="4"/>
      <c r="G16" t="s" s="4">
        <v>4</v>
      </c>
      <c r="H16" t="s" s="4">
        <v>4</v>
      </c>
      <c r="I16" t="n" s="2">
        <v>3</v>
      </c>
      <c r="J16" t="s" s="4">
        <v>832</v>
      </c>
      <c r="K16" t="s" s="4">
        <v>1216</v>
      </c>
      <c r="L16" t="n" s="5">
        <v>9000.0</v>
      </c>
      <c r="M16" t="s" s="4"/>
      <c r="N16" t="s" s="4"/>
      <c r="O16" t="n" s="5">
        <v>76484.95</v>
      </c>
      <c r="P16" t="n" s="5">
        <v>8.50</v>
      </c>
      <c r="Q16" t="s" s="4">
        <v>595</v>
      </c>
      <c r="R16" t="s" s="4">
        <v>1147</v>
      </c>
      <c r="S16" t="s" s="4"/>
      <c r="T16" t="s" s="4"/>
      <c r="U16" t="s" s="4"/>
    </row>
    <row r="17" spans="1:21">
      <c r="A17" t="n" s="2">
        <v>16</v>
      </c>
      <c r="B17" s="3">
        <f>HYPERLINK("https://my.zakupivli.pro/remote/dispatcher/state_purchase_view/63674467", "UA-2025-11-20-018537-a")</f>
        <v/>
      </c>
      <c r="C17" t="s" s="4">
        <v>27</v>
      </c>
      <c r="D17" t="s" s="4">
        <v>990</v>
      </c>
      <c r="E17" t="s" s="4">
        <v>1135</v>
      </c>
      <c r="F17" t="s" s="4"/>
      <c r="G17" t="s" s="4">
        <v>4</v>
      </c>
      <c r="H17" t="s" s="4">
        <v>4</v>
      </c>
      <c r="I17" t="n" s="2">
        <v>3</v>
      </c>
      <c r="J17" t="s" s="4">
        <v>766</v>
      </c>
      <c r="K17" t="s" s="4">
        <v>1205</v>
      </c>
      <c r="L17" t="n" s="5">
        <v>9000.0</v>
      </c>
      <c r="M17" t="s" s="4"/>
      <c r="N17" t="s" s="4"/>
      <c r="O17" t="n" s="5">
        <v>83828.84</v>
      </c>
      <c r="P17" t="n" s="5">
        <v>9.31</v>
      </c>
      <c r="Q17" t="s" s="4">
        <v>568</v>
      </c>
      <c r="R17" t="s" s="4">
        <v>987</v>
      </c>
      <c r="S17" t="s" s="4"/>
      <c r="T17" t="s" s="4"/>
      <c r="U17" t="s" s="4"/>
    </row>
    <row r="18" spans="1:21">
      <c r="A18" t="n" s="2">
        <v>17</v>
      </c>
      <c r="B18" s="3">
        <f>HYPERLINK("https://my.zakupivli.pro/remote/dispatcher/state_purchase_view/63674467", "UA-2025-11-20-018537-a")</f>
        <v/>
      </c>
      <c r="C18" t="s" s="4">
        <v>27</v>
      </c>
      <c r="D18" t="s" s="4">
        <v>990</v>
      </c>
      <c r="E18" t="s" s="4">
        <v>1135</v>
      </c>
      <c r="F18" t="s" s="4"/>
      <c r="G18" t="s" s="4">
        <v>4</v>
      </c>
      <c r="H18" t="s" s="4">
        <v>4</v>
      </c>
      <c r="I18" t="n" s="2">
        <v>3</v>
      </c>
      <c r="J18" t="s" s="4">
        <v>752</v>
      </c>
      <c r="K18" t="s" s="4">
        <v>1255</v>
      </c>
      <c r="L18" t="n" s="5">
        <v>9000.0</v>
      </c>
      <c r="M18" t="s" s="4"/>
      <c r="N18" t="s" s="4"/>
      <c r="O18" t="n" s="5">
        <v>84024.0</v>
      </c>
      <c r="P18" t="n" s="5">
        <v>9.34</v>
      </c>
      <c r="Q18" t="s" s="4">
        <v>394</v>
      </c>
      <c r="R18" t="s" s="4">
        <v>951</v>
      </c>
      <c r="S18" t="s" s="4"/>
      <c r="T18" t="s" s="4"/>
      <c r="U18" t="s" s="4"/>
    </row>
    <row r="19" spans="1:21">
      <c r="A19" t="n" s="2">
        <v>18</v>
      </c>
      <c r="B19" s="3">
        <f>HYPERLINK("https://my.zakupivli.pro/remote/dispatcher/state_purchase_view/63674394", "UA-2025-11-20-018514-a")</f>
        <v/>
      </c>
      <c r="C19" t="s" s="4">
        <v>28</v>
      </c>
      <c r="D19" t="s" s="4">
        <v>991</v>
      </c>
      <c r="E19" t="s" s="4">
        <v>1135</v>
      </c>
      <c r="F19" t="s" s="4"/>
      <c r="G19" t="s" s="4">
        <v>4</v>
      </c>
      <c r="H19" t="s" s="4">
        <v>4</v>
      </c>
      <c r="I19" t="n" s="2">
        <v>5</v>
      </c>
      <c r="J19" t="s" s="4">
        <v>832</v>
      </c>
      <c r="K19" t="s" s="4">
        <v>1216</v>
      </c>
      <c r="L19" t="n" s="5">
        <v>27000.0</v>
      </c>
      <c r="M19" t="s" s="4"/>
      <c r="N19" t="s" s="4"/>
      <c r="O19" t="n" s="5">
        <v>226214.53</v>
      </c>
      <c r="P19" t="n" s="5">
        <v>8.38</v>
      </c>
      <c r="Q19" t="s" s="4">
        <v>573</v>
      </c>
      <c r="R19" t="s" s="4">
        <v>1147</v>
      </c>
      <c r="S19" t="s" s="4"/>
      <c r="T19" t="s" s="4"/>
      <c r="U19" t="s" s="4"/>
    </row>
    <row r="20" spans="1:21">
      <c r="A20" t="n" s="2">
        <v>19</v>
      </c>
      <c r="B20" s="3">
        <f>HYPERLINK("https://my.zakupivli.pro/remote/dispatcher/state_purchase_view/63674394", "UA-2025-11-20-018514-a")</f>
        <v/>
      </c>
      <c r="C20" t="s" s="4">
        <v>28</v>
      </c>
      <c r="D20" t="s" s="4">
        <v>991</v>
      </c>
      <c r="E20" t="s" s="4">
        <v>1135</v>
      </c>
      <c r="F20" t="s" s="4"/>
      <c r="G20" t="s" s="4">
        <v>4</v>
      </c>
      <c r="H20" t="s" s="4">
        <v>4</v>
      </c>
      <c r="I20" t="n" s="2">
        <v>5</v>
      </c>
      <c r="J20" t="s" s="4">
        <v>829</v>
      </c>
      <c r="K20" t="s" s="4">
        <v>1222</v>
      </c>
      <c r="L20" t="n" s="5">
        <v>27000.0</v>
      </c>
      <c r="M20" t="s" s="4"/>
      <c r="N20" t="s" s="4"/>
      <c r="O20" t="n" s="5">
        <v>245656.8</v>
      </c>
      <c r="P20" t="n" s="5">
        <v>9.10</v>
      </c>
      <c r="Q20" t="s" s="4">
        <v>308</v>
      </c>
      <c r="R20" t="s" s="4">
        <v>1315</v>
      </c>
      <c r="S20" t="s" s="4"/>
      <c r="T20" t="s" s="4"/>
      <c r="U20" t="s" s="4"/>
    </row>
    <row r="21" spans="1:21">
      <c r="A21" t="n" s="2">
        <v>20</v>
      </c>
      <c r="B21" s="3">
        <f>HYPERLINK("https://my.zakupivli.pro/remote/dispatcher/state_purchase_view/63674394", "UA-2025-11-20-018514-a")</f>
        <v/>
      </c>
      <c r="C21" t="s" s="4">
        <v>28</v>
      </c>
      <c r="D21" t="s" s="4">
        <v>991</v>
      </c>
      <c r="E21" t="s" s="4">
        <v>1135</v>
      </c>
      <c r="F21" t="s" s="4"/>
      <c r="G21" t="s" s="4">
        <v>4</v>
      </c>
      <c r="H21" t="s" s="4">
        <v>4</v>
      </c>
      <c r="I21" t="n" s="2">
        <v>5</v>
      </c>
      <c r="J21" t="s" s="4">
        <v>752</v>
      </c>
      <c r="K21" t="s" s="4">
        <v>1255</v>
      </c>
      <c r="L21" t="n" s="5">
        <v>27000.0</v>
      </c>
      <c r="M21" t="s" s="4"/>
      <c r="N21" t="s" s="4"/>
      <c r="O21" t="n" s="5">
        <v>246240.0</v>
      </c>
      <c r="P21" t="n" s="5">
        <v>9.12</v>
      </c>
      <c r="Q21" t="s" s="4">
        <v>390</v>
      </c>
      <c r="R21" t="s" s="4">
        <v>951</v>
      </c>
      <c r="S21" t="s" s="4"/>
      <c r="T21" t="s" s="4"/>
      <c r="U21" t="s" s="4"/>
    </row>
    <row r="22" spans="1:21">
      <c r="A22" t="n" s="2">
        <v>21</v>
      </c>
      <c r="B22" s="3">
        <f>HYPERLINK("https://my.zakupivli.pro/remote/dispatcher/state_purchase_view/63674394", "UA-2025-11-20-018514-a")</f>
        <v/>
      </c>
      <c r="C22" t="s" s="4">
        <v>28</v>
      </c>
      <c r="D22" t="s" s="4">
        <v>991</v>
      </c>
      <c r="E22" t="s" s="4">
        <v>1135</v>
      </c>
      <c r="F22" t="s" s="4"/>
      <c r="G22" t="s" s="4">
        <v>4</v>
      </c>
      <c r="H22" t="s" s="4">
        <v>4</v>
      </c>
      <c r="I22" t="n" s="2">
        <v>5</v>
      </c>
      <c r="J22" t="s" s="4">
        <v>719</v>
      </c>
      <c r="K22" t="s" s="4">
        <v>1158</v>
      </c>
      <c r="L22" t="n" s="5">
        <v>27000.0</v>
      </c>
      <c r="M22" t="s" s="4"/>
      <c r="N22" t="s" s="4"/>
      <c r="O22" t="n" s="5">
        <v>249026.4</v>
      </c>
      <c r="P22" t="n" s="5">
        <v>9.22</v>
      </c>
      <c r="Q22" t="s" s="4">
        <v>284</v>
      </c>
      <c r="R22" t="s" s="4">
        <v>906</v>
      </c>
      <c r="S22" t="s" s="4"/>
      <c r="T22" t="s" s="4"/>
      <c r="U22" t="s" s="4"/>
    </row>
    <row r="23" spans="1:21">
      <c r="A23" t="n" s="2">
        <v>22</v>
      </c>
      <c r="B23" s="3">
        <f>HYPERLINK("https://my.zakupivli.pro/remote/dispatcher/state_purchase_view/63674394", "UA-2025-11-20-018514-a")</f>
        <v/>
      </c>
      <c r="C23" t="s" s="4">
        <v>28</v>
      </c>
      <c r="D23" t="s" s="4">
        <v>991</v>
      </c>
      <c r="E23" t="s" s="4">
        <v>1135</v>
      </c>
      <c r="F23" t="s" s="4"/>
      <c r="G23" t="s" s="4">
        <v>4</v>
      </c>
      <c r="H23" t="s" s="4">
        <v>4</v>
      </c>
      <c r="I23" t="n" s="2">
        <v>5</v>
      </c>
      <c r="J23" t="s" s="4">
        <v>766</v>
      </c>
      <c r="K23" t="s" s="4">
        <v>1205</v>
      </c>
      <c r="L23" t="n" s="5">
        <v>27000.0</v>
      </c>
      <c r="M23" t="s" s="4"/>
      <c r="N23" t="s" s="4"/>
      <c r="O23" t="n" s="5">
        <v>251486.53</v>
      </c>
      <c r="P23" t="n" s="5">
        <v>9.31</v>
      </c>
      <c r="Q23" t="s" s="4">
        <v>567</v>
      </c>
      <c r="R23" t="s" s="4">
        <v>987</v>
      </c>
      <c r="S23" t="s" s="4"/>
      <c r="T23" t="s" s="4"/>
      <c r="U23" t="s" s="4"/>
    </row>
    <row r="24" spans="1:21">
      <c r="A24" t="n" s="2">
        <v>23</v>
      </c>
      <c r="B24" s="3">
        <f>HYPERLINK("https://my.zakupivli.pro/remote/dispatcher/state_purchase_view/63674208", "UA-2025-11-20-018425-a")</f>
        <v/>
      </c>
      <c r="C24" t="s" s="4">
        <v>815</v>
      </c>
      <c r="D24" t="s" s="4">
        <v>1091</v>
      </c>
      <c r="E24" t="s" s="4">
        <v>1135</v>
      </c>
      <c r="F24" t="s" s="4"/>
      <c r="G24" t="s" s="4">
        <v>4</v>
      </c>
      <c r="H24" t="s" s="4">
        <v>4</v>
      </c>
      <c r="I24" t="n" s="2">
        <v>2</v>
      </c>
      <c r="J24" t="s" s="4">
        <v>808</v>
      </c>
      <c r="K24" t="s" s="4">
        <v>1274</v>
      </c>
      <c r="L24" t="n" s="5">
        <v>29000.0</v>
      </c>
      <c r="M24" t="s" s="4"/>
      <c r="N24" t="s" s="4"/>
      <c r="O24" t="n" s="5">
        <v>251820.8</v>
      </c>
      <c r="P24" t="n" s="5">
        <v>8.68</v>
      </c>
      <c r="Q24" t="s" s="4">
        <v>288</v>
      </c>
      <c r="R24" t="s" s="4">
        <v>1161</v>
      </c>
      <c r="S24" t="s" s="4"/>
      <c r="T24" t="s" s="4"/>
      <c r="U24" t="s" s="4"/>
    </row>
    <row r="25" spans="1:21">
      <c r="A25" t="n" s="2">
        <v>24</v>
      </c>
      <c r="B25" s="3">
        <f>HYPERLINK("https://my.zakupivli.pro/remote/dispatcher/state_purchase_view/63674208", "UA-2025-11-20-018425-a")</f>
        <v/>
      </c>
      <c r="C25" t="s" s="4">
        <v>815</v>
      </c>
      <c r="D25" t="s" s="4">
        <v>1091</v>
      </c>
      <c r="E25" t="s" s="4">
        <v>1135</v>
      </c>
      <c r="F25" t="s" s="4"/>
      <c r="G25" t="s" s="4">
        <v>4</v>
      </c>
      <c r="H25" t="s" s="4">
        <v>4</v>
      </c>
      <c r="I25" t="n" s="2">
        <v>2</v>
      </c>
      <c r="J25" t="s" s="4">
        <v>807</v>
      </c>
      <c r="K25" t="s" s="4">
        <v>1217</v>
      </c>
      <c r="L25" t="n" s="5">
        <v>29000.0</v>
      </c>
      <c r="M25" t="s" s="4"/>
      <c r="N25" t="s" s="4"/>
      <c r="O25" t="n" s="5">
        <v>262261.5</v>
      </c>
      <c r="P25" t="n" s="5">
        <v>9.04</v>
      </c>
      <c r="Q25" t="s" s="4">
        <v>299</v>
      </c>
      <c r="R25" t="s" s="4">
        <v>905</v>
      </c>
      <c r="S25" t="s" s="4"/>
      <c r="T25" t="s" s="4"/>
      <c r="U25" t="s" s="4"/>
    </row>
    <row r="26" spans="1:21">
      <c r="A26" t="n" s="2">
        <v>25</v>
      </c>
      <c r="B26" s="3">
        <f>HYPERLINK("https://my.zakupivli.pro/remote/dispatcher/state_purchase_view/63674101", "UA-2025-11-20-018374-a")</f>
        <v/>
      </c>
      <c r="C26" t="s" s="4">
        <v>666</v>
      </c>
      <c r="D26" t="s" s="4">
        <v>925</v>
      </c>
      <c r="E26" t="s" s="4">
        <v>1135</v>
      </c>
      <c r="F26" t="s" s="4"/>
      <c r="G26" t="s" s="4">
        <v>4</v>
      </c>
      <c r="H26" t="s" s="4">
        <v>4</v>
      </c>
      <c r="I26" t="n" s="2">
        <v>1</v>
      </c>
      <c r="J26" t="s" s="4">
        <v>808</v>
      </c>
      <c r="K26" t="s" s="4">
        <v>1274</v>
      </c>
      <c r="L26" t="n" s="5">
        <v>2160.0</v>
      </c>
      <c r="M26" t="s" s="4"/>
      <c r="N26" t="s" s="4"/>
      <c r="O26" t="n" s="5">
        <v>19863.09</v>
      </c>
      <c r="P26" t="n" s="5">
        <v>9.20</v>
      </c>
      <c r="Q26" t="s" s="4">
        <v>300</v>
      </c>
      <c r="R26" t="s" s="4">
        <v>1161</v>
      </c>
      <c r="S26" t="s" s="4"/>
      <c r="T26" t="s" s="4"/>
      <c r="U26" t="s" s="4"/>
    </row>
    <row r="27" spans="1:21">
      <c r="A27" t="n" s="2">
        <v>26</v>
      </c>
      <c r="B27" s="3">
        <f>HYPERLINK("https://my.zakupivli.pro/remote/dispatcher/state_purchase_view/63673404", "UA-2025-11-20-018051-a")</f>
        <v/>
      </c>
      <c r="C27" t="s" s="4">
        <v>59</v>
      </c>
      <c r="D27" t="s" s="4">
        <v>904</v>
      </c>
      <c r="E27" t="s" s="4">
        <v>1135</v>
      </c>
      <c r="F27" t="s" s="4"/>
      <c r="G27" t="s" s="4">
        <v>4</v>
      </c>
      <c r="H27" t="s" s="4">
        <v>4</v>
      </c>
      <c r="I27" t="n" s="2">
        <v>1</v>
      </c>
      <c r="J27" t="s" s="4">
        <v>772</v>
      </c>
      <c r="K27" t="s" s="4">
        <v>1261</v>
      </c>
      <c r="L27" t="n" s="5">
        <v>30000.0</v>
      </c>
      <c r="M27" t="s" s="4"/>
      <c r="N27" t="s" s="4"/>
      <c r="O27" t="n" s="5">
        <v>279000.0</v>
      </c>
      <c r="P27" t="n" s="5">
        <v>9.30</v>
      </c>
      <c r="Q27" t="s" s="4">
        <v>441</v>
      </c>
      <c r="R27" t="s" s="4">
        <v>1289</v>
      </c>
      <c r="S27" t="s" s="4"/>
      <c r="T27" t="s" s="4"/>
      <c r="U27" t="s" s="4"/>
    </row>
    <row r="28" spans="1:21">
      <c r="A28" t="n" s="2">
        <v>27</v>
      </c>
      <c r="B28" s="3">
        <f>HYPERLINK("https://my.zakupivli.pro/remote/dispatcher/state_purchase_view/63673337", "UA-2025-11-20-018014-a")</f>
        <v/>
      </c>
      <c r="C28" t="s" s="4">
        <v>622</v>
      </c>
      <c r="D28" t="s" s="4">
        <v>893</v>
      </c>
      <c r="E28" t="s" s="4">
        <v>1135</v>
      </c>
      <c r="F28" t="s" s="4"/>
      <c r="G28" t="s" s="4">
        <v>4</v>
      </c>
      <c r="H28" t="s" s="4">
        <v>4</v>
      </c>
      <c r="I28" t="n" s="2">
        <v>2</v>
      </c>
      <c r="J28" t="s" s="4">
        <v>805</v>
      </c>
      <c r="K28" t="s" s="4">
        <v>1254</v>
      </c>
      <c r="L28" t="n" s="5">
        <v>25150.0</v>
      </c>
      <c r="M28" t="s" s="4"/>
      <c r="N28" t="s" s="4"/>
      <c r="O28" t="n" s="5">
        <v>216750.65</v>
      </c>
      <c r="P28" t="n" s="5">
        <v>8.62</v>
      </c>
      <c r="Q28" t="s" s="4">
        <v>333</v>
      </c>
      <c r="R28" t="s" s="4">
        <v>1058</v>
      </c>
      <c r="S28" t="s" s="4"/>
      <c r="T28" t="s" s="4"/>
      <c r="U28" t="s" s="4"/>
    </row>
    <row r="29" spans="1:21">
      <c r="A29" t="n" s="2">
        <v>28</v>
      </c>
      <c r="B29" s="3">
        <f>HYPERLINK("https://my.zakupivli.pro/remote/dispatcher/state_purchase_view/63673337", "UA-2025-11-20-018014-a")</f>
        <v/>
      </c>
      <c r="C29" t="s" s="4">
        <v>622</v>
      </c>
      <c r="D29" t="s" s="4">
        <v>893</v>
      </c>
      <c r="E29" t="s" s="4">
        <v>1135</v>
      </c>
      <c r="F29" t="s" s="4"/>
      <c r="G29" t="s" s="4">
        <v>4</v>
      </c>
      <c r="H29" t="s" s="4">
        <v>4</v>
      </c>
      <c r="I29" t="n" s="2">
        <v>2</v>
      </c>
      <c r="J29" t="s" s="4">
        <v>719</v>
      </c>
      <c r="K29" t="s" s="4">
        <v>1158</v>
      </c>
      <c r="L29" t="n" s="5">
        <v>25150.0</v>
      </c>
      <c r="M29" t="s" s="4"/>
      <c r="N29" t="s" s="4"/>
      <c r="O29" t="n" s="5">
        <v>231963.48</v>
      </c>
      <c r="P29" t="n" s="5">
        <v>9.22</v>
      </c>
      <c r="Q29" t="s" s="4">
        <v>283</v>
      </c>
      <c r="R29" t="s" s="4">
        <v>906</v>
      </c>
      <c r="S29" t="s" s="4"/>
      <c r="T29" t="s" s="4"/>
      <c r="U29" t="s" s="4"/>
    </row>
    <row r="30" spans="1:21">
      <c r="A30" t="n" s="2">
        <v>29</v>
      </c>
      <c r="B30" s="3">
        <f>HYPERLINK("https://my.zakupivli.pro/remote/dispatcher/state_purchase_view/63673153", "UA-2025-11-20-017924-a")</f>
        <v/>
      </c>
      <c r="C30" t="s" s="4">
        <v>58</v>
      </c>
      <c r="D30" t="s" s="4">
        <v>1297</v>
      </c>
      <c r="E30" t="s" s="4">
        <v>1135</v>
      </c>
      <c r="F30" t="s" s="4"/>
      <c r="G30" t="s" s="4">
        <v>4</v>
      </c>
      <c r="H30" t="s" s="4">
        <v>4</v>
      </c>
      <c r="I30" t="n" s="2">
        <v>5</v>
      </c>
      <c r="J30" t="s" s="4">
        <v>808</v>
      </c>
      <c r="K30" t="s" s="4">
        <v>1274</v>
      </c>
      <c r="L30" t="n" s="5">
        <v>22000.0</v>
      </c>
      <c r="M30" t="s" s="4"/>
      <c r="N30" t="s" s="4"/>
      <c r="O30" t="n" s="5">
        <v>186959.52</v>
      </c>
      <c r="P30" t="n" s="5">
        <v>8.50</v>
      </c>
      <c r="Q30" t="s" s="4">
        <v>380</v>
      </c>
      <c r="R30" t="s" s="4">
        <v>845</v>
      </c>
      <c r="S30" t="s" s="4"/>
      <c r="T30" t="s" s="4"/>
      <c r="U30" t="s" s="4"/>
    </row>
    <row r="31" spans="1:21">
      <c r="A31" t="n" s="2">
        <v>30</v>
      </c>
      <c r="B31" s="3">
        <f>HYPERLINK("https://my.zakupivli.pro/remote/dispatcher/state_purchase_view/63673153", "UA-2025-11-20-017924-a")</f>
        <v/>
      </c>
      <c r="C31" t="s" s="4">
        <v>58</v>
      </c>
      <c r="D31" t="s" s="4">
        <v>1297</v>
      </c>
      <c r="E31" t="s" s="4">
        <v>1135</v>
      </c>
      <c r="F31" t="s" s="4"/>
      <c r="G31" t="s" s="4">
        <v>4</v>
      </c>
      <c r="H31" t="s" s="4">
        <v>4</v>
      </c>
      <c r="I31" t="n" s="2">
        <v>5</v>
      </c>
      <c r="J31" t="s" s="4">
        <v>727</v>
      </c>
      <c r="K31" t="s" s="4">
        <v>1229</v>
      </c>
      <c r="L31" t="n" s="5">
        <v>22000.0</v>
      </c>
      <c r="M31" t="s" s="4"/>
      <c r="N31" t="s" s="4"/>
      <c r="O31" t="n" s="5">
        <v>187440.0</v>
      </c>
      <c r="P31" t="n" s="5">
        <v>8.52</v>
      </c>
      <c r="Q31" t="s" s="4">
        <v>423</v>
      </c>
      <c r="R31" t="s" s="4">
        <v>1311</v>
      </c>
      <c r="S31" t="s" s="4"/>
      <c r="T31" t="s" s="4"/>
      <c r="U31" t="s" s="4"/>
    </row>
    <row r="32" spans="1:21">
      <c r="A32" t="n" s="2">
        <v>31</v>
      </c>
      <c r="B32" s="3">
        <f>HYPERLINK("https://my.zakupivli.pro/remote/dispatcher/state_purchase_view/63673153", "UA-2025-11-20-017924-a")</f>
        <v/>
      </c>
      <c r="C32" t="s" s="4">
        <v>58</v>
      </c>
      <c r="D32" t="s" s="4">
        <v>1297</v>
      </c>
      <c r="E32" t="s" s="4">
        <v>1135</v>
      </c>
      <c r="F32" t="s" s="4"/>
      <c r="G32" t="s" s="4">
        <v>4</v>
      </c>
      <c r="H32" t="s" s="4">
        <v>4</v>
      </c>
      <c r="I32" t="n" s="2">
        <v>5</v>
      </c>
      <c r="J32" t="s" s="4">
        <v>818</v>
      </c>
      <c r="K32" t="s" s="4">
        <v>1281</v>
      </c>
      <c r="L32" t="n" s="5">
        <v>22000.0</v>
      </c>
      <c r="M32" t="s" s="4"/>
      <c r="N32" t="s" s="4"/>
      <c r="O32" t="n" s="5">
        <v>188256.55</v>
      </c>
      <c r="P32" t="n" s="5">
        <v>8.56</v>
      </c>
      <c r="Q32" t="s" s="4">
        <v>471</v>
      </c>
      <c r="R32" t="s" s="4">
        <v>1168</v>
      </c>
      <c r="S32" t="s" s="4"/>
      <c r="T32" t="s" s="4"/>
      <c r="U32" t="s" s="4"/>
    </row>
    <row r="33" spans="1:21">
      <c r="A33" t="n" s="2">
        <v>32</v>
      </c>
      <c r="B33" s="3">
        <f>HYPERLINK("https://my.zakupivli.pro/remote/dispatcher/state_purchase_view/63673153", "UA-2025-11-20-017924-a")</f>
        <v/>
      </c>
      <c r="C33" t="s" s="4">
        <v>58</v>
      </c>
      <c r="D33" t="s" s="4">
        <v>1297</v>
      </c>
      <c r="E33" t="s" s="4">
        <v>1135</v>
      </c>
      <c r="F33" t="s" s="4"/>
      <c r="G33" t="s" s="4">
        <v>4</v>
      </c>
      <c r="H33" t="s" s="4">
        <v>4</v>
      </c>
      <c r="I33" t="n" s="2">
        <v>5</v>
      </c>
      <c r="J33" t="s" s="4">
        <v>751</v>
      </c>
      <c r="K33" t="s" s="4">
        <v>1284</v>
      </c>
      <c r="L33" t="n" s="5">
        <v>22000.0</v>
      </c>
      <c r="M33" t="s" s="4"/>
      <c r="N33" t="s" s="4"/>
      <c r="O33" t="n" s="5">
        <v>191318.95</v>
      </c>
      <c r="P33" t="n" s="5">
        <v>8.70</v>
      </c>
      <c r="Q33" t="s" s="4">
        <v>359</v>
      </c>
      <c r="R33" t="s" s="4">
        <v>1201</v>
      </c>
      <c r="S33" t="s" s="4"/>
      <c r="T33" t="s" s="4"/>
      <c r="U33" t="s" s="4"/>
    </row>
    <row r="34" spans="1:21">
      <c r="A34" t="n" s="2">
        <v>33</v>
      </c>
      <c r="B34" s="3">
        <f>HYPERLINK("https://my.zakupivli.pro/remote/dispatcher/state_purchase_view/63673153", "UA-2025-11-20-017924-a")</f>
        <v/>
      </c>
      <c r="C34" t="s" s="4">
        <v>58</v>
      </c>
      <c r="D34" t="s" s="4">
        <v>1297</v>
      </c>
      <c r="E34" t="s" s="4">
        <v>1135</v>
      </c>
      <c r="F34" t="s" s="4"/>
      <c r="G34" t="s" s="4">
        <v>4</v>
      </c>
      <c r="H34" t="s" s="4">
        <v>4</v>
      </c>
      <c r="I34" t="n" s="2">
        <v>5</v>
      </c>
      <c r="J34" t="s" s="4">
        <v>752</v>
      </c>
      <c r="K34" t="s" s="4">
        <v>1255</v>
      </c>
      <c r="L34" t="n" s="5">
        <v>22000.0</v>
      </c>
      <c r="M34" t="s" s="4"/>
      <c r="N34" t="s" s="4"/>
      <c r="O34" t="n" s="5">
        <v>191400.0</v>
      </c>
      <c r="P34" t="n" s="5">
        <v>8.70</v>
      </c>
      <c r="Q34" t="s" s="4">
        <v>388</v>
      </c>
      <c r="R34" t="s" s="4">
        <v>951</v>
      </c>
      <c r="S34" t="s" s="4"/>
      <c r="T34" t="s" s="4"/>
      <c r="U34" t="s" s="4"/>
    </row>
    <row r="35" spans="1:21">
      <c r="A35" t="n" s="2">
        <v>34</v>
      </c>
      <c r="B35" s="3">
        <f>HYPERLINK("https://my.zakupivli.pro/remote/dispatcher/state_purchase_view/63672724", "UA-2025-11-20-017748-a")</f>
        <v/>
      </c>
      <c r="C35" t="s" s="4">
        <v>633</v>
      </c>
      <c r="D35" t="s" s="4">
        <v>1110</v>
      </c>
      <c r="E35" t="s" s="4">
        <v>1135</v>
      </c>
      <c r="F35" t="s" s="4"/>
      <c r="G35" t="s" s="4">
        <v>4</v>
      </c>
      <c r="H35" t="s" s="4">
        <v>4</v>
      </c>
      <c r="I35" t="n" s="2">
        <v>2</v>
      </c>
      <c r="J35" t="s" s="4">
        <v>770</v>
      </c>
      <c r="K35" t="s" s="4">
        <v>1244</v>
      </c>
      <c r="L35" t="n" s="5">
        <v>6820.0</v>
      </c>
      <c r="M35" t="s" s="4"/>
      <c r="N35" t="s" s="4"/>
      <c r="O35" t="n" s="5">
        <v>69508.27</v>
      </c>
      <c r="P35" t="n" s="5">
        <v>10.19</v>
      </c>
      <c r="Q35" t="s" s="4">
        <v>275</v>
      </c>
      <c r="R35" t="s" s="4">
        <v>966</v>
      </c>
      <c r="S35" t="s" s="4"/>
      <c r="T35" t="s" s="4"/>
      <c r="U35" t="s" s="4"/>
    </row>
    <row r="36" spans="1:21">
      <c r="A36" t="n" s="2">
        <v>35</v>
      </c>
      <c r="B36" s="3">
        <f>HYPERLINK("https://my.zakupivli.pro/remote/dispatcher/state_purchase_view/63672724", "UA-2025-11-20-017748-a")</f>
        <v/>
      </c>
      <c r="C36" t="s" s="4">
        <v>633</v>
      </c>
      <c r="D36" t="s" s="4">
        <v>1110</v>
      </c>
      <c r="E36" t="s" s="4">
        <v>1135</v>
      </c>
      <c r="F36" t="s" s="4"/>
      <c r="G36" t="s" s="4">
        <v>4</v>
      </c>
      <c r="H36" t="s" s="4">
        <v>4</v>
      </c>
      <c r="I36" t="n" s="2">
        <v>2</v>
      </c>
      <c r="J36" t="s" s="4">
        <v>757</v>
      </c>
      <c r="K36" t="s" s="4">
        <v>1264</v>
      </c>
      <c r="L36" t="n" s="5">
        <v>6820.0</v>
      </c>
      <c r="M36" t="s" s="4"/>
      <c r="N36" t="s" s="4"/>
      <c r="O36" t="n" s="5">
        <v>69973.2</v>
      </c>
      <c r="P36" t="n" s="5">
        <v>10.26</v>
      </c>
      <c r="Q36" t="s" s="4">
        <v>301</v>
      </c>
      <c r="R36" t="s" s="4">
        <v>969</v>
      </c>
      <c r="S36" t="s" s="4"/>
      <c r="T36" t="s" s="4"/>
      <c r="U36" t="s" s="4"/>
    </row>
    <row r="37" spans="1:21">
      <c r="A37" t="n" s="2">
        <v>36</v>
      </c>
      <c r="B37" s="3">
        <f>HYPERLINK("https://my.zakupivli.pro/remote/dispatcher/state_purchase_view/63672707", "UA-2025-11-20-017740-a")</f>
        <v/>
      </c>
      <c r="C37" t="s" s="4">
        <v>787</v>
      </c>
      <c r="D37" t="s" s="4">
        <v>916</v>
      </c>
      <c r="E37" t="s" s="4">
        <v>1135</v>
      </c>
      <c r="F37" t="s" s="4"/>
      <c r="G37" t="s" s="4">
        <v>4</v>
      </c>
      <c r="H37" t="s" s="4">
        <v>4</v>
      </c>
      <c r="I37" t="n" s="2">
        <v>0</v>
      </c>
      <c r="J37" t="s" s="4"/>
      <c r="K37" t="s" s="4"/>
      <c r="L37" t="n" s="5">
        <v>16000.0</v>
      </c>
      <c r="M37" t="s" s="4"/>
      <c r="N37" t="s" s="4"/>
      <c r="O37" t="s" s="4"/>
      <c r="P37" t="s" s="4"/>
      <c r="Q37" t="s" s="4">
        <v>4</v>
      </c>
      <c r="R37" t="s" s="4"/>
      <c r="S37" t="s" s="4"/>
      <c r="T37" t="s" s="4"/>
      <c r="U37" t="s" s="4"/>
    </row>
    <row r="38" spans="1:21">
      <c r="A38" t="n" s="2">
        <v>37</v>
      </c>
      <c r="B38" s="3">
        <f>HYPERLINK("https://my.zakupivli.pro/remote/dispatcher/state_purchase_view/63672637", "UA-2025-11-20-017710-a")</f>
        <v/>
      </c>
      <c r="C38" t="s" s="4">
        <v>627</v>
      </c>
      <c r="D38" t="s" s="4">
        <v>1306</v>
      </c>
      <c r="E38" t="s" s="4">
        <v>1135</v>
      </c>
      <c r="F38" t="s" s="4"/>
      <c r="G38" t="s" s="4">
        <v>4</v>
      </c>
      <c r="H38" t="s" s="4">
        <v>4</v>
      </c>
      <c r="I38" t="n" s="2">
        <v>1</v>
      </c>
      <c r="J38" t="s" s="4">
        <v>809</v>
      </c>
      <c r="K38" t="s" s="4">
        <v>1203</v>
      </c>
      <c r="L38" t="n" s="5">
        <v>7747.0</v>
      </c>
      <c r="M38" t="s" s="4"/>
      <c r="N38" t="s" s="4"/>
      <c r="O38" t="n" s="5">
        <v>73441.56</v>
      </c>
      <c r="P38" t="n" s="5">
        <v>9.48</v>
      </c>
      <c r="Q38" t="s" s="4">
        <v>460</v>
      </c>
      <c r="R38" t="s" s="4">
        <v>1230</v>
      </c>
      <c r="S38" t="s" s="4"/>
      <c r="T38" t="s" s="4"/>
      <c r="U38" t="s" s="4"/>
    </row>
    <row r="39" spans="1:21">
      <c r="A39" t="n" s="2">
        <v>38</v>
      </c>
      <c r="B39" s="3">
        <f>HYPERLINK("https://my.zakupivli.pro/remote/dispatcher/state_purchase_view/63671882", "UA-2025-11-20-017373-a")</f>
        <v/>
      </c>
      <c r="C39" t="s" s="4">
        <v>94</v>
      </c>
      <c r="D39" t="s" s="4">
        <v>1086</v>
      </c>
      <c r="E39" t="s" s="4">
        <v>1135</v>
      </c>
      <c r="F39" t="s" s="4"/>
      <c r="G39" t="s" s="4">
        <v>4</v>
      </c>
      <c r="H39" t="s" s="4">
        <v>4</v>
      </c>
      <c r="I39" t="n" s="2">
        <v>0</v>
      </c>
      <c r="J39" t="s" s="4"/>
      <c r="K39" t="s" s="4"/>
      <c r="L39" t="n" s="5">
        <v>20000.0</v>
      </c>
      <c r="M39" t="s" s="4"/>
      <c r="N39" t="s" s="4"/>
      <c r="O39" t="s" s="4"/>
      <c r="P39" t="s" s="4"/>
      <c r="Q39" t="s" s="4">
        <v>4</v>
      </c>
      <c r="R39" t="s" s="4"/>
      <c r="S39" t="s" s="4"/>
      <c r="T39" t="s" s="4"/>
      <c r="U39" t="s" s="4"/>
    </row>
    <row r="40" spans="1:21">
      <c r="A40" t="n" s="2">
        <v>39</v>
      </c>
      <c r="B40" s="3">
        <f>HYPERLINK("https://my.zakupivli.pro/remote/dispatcher/state_purchase_view/63671675", "UA-2025-11-20-017256-a")</f>
        <v/>
      </c>
      <c r="C40" t="s" s="4">
        <v>91</v>
      </c>
      <c r="D40" t="s" s="4">
        <v>926</v>
      </c>
      <c r="E40" t="s" s="4">
        <v>1135</v>
      </c>
      <c r="F40" t="s" s="4"/>
      <c r="G40" t="s" s="4">
        <v>4</v>
      </c>
      <c r="H40" t="s" s="4">
        <v>4</v>
      </c>
      <c r="I40" t="n" s="2">
        <v>3</v>
      </c>
      <c r="J40" t="s" s="4">
        <v>819</v>
      </c>
      <c r="K40" t="s" s="4">
        <v>1269</v>
      </c>
      <c r="L40" t="n" s="5">
        <v>65185.0</v>
      </c>
      <c r="M40" t="s" s="4"/>
      <c r="N40" t="s" s="4"/>
      <c r="O40" t="n" s="5">
        <v>770000.16</v>
      </c>
      <c r="P40" t="n" s="5">
        <v>11.81</v>
      </c>
      <c r="Q40" t="s" s="4">
        <v>397</v>
      </c>
      <c r="R40" t="s" s="4">
        <v>1191</v>
      </c>
      <c r="S40" t="s" s="4"/>
      <c r="T40" t="s" s="4"/>
      <c r="U40" t="s" s="4"/>
    </row>
    <row r="41" spans="1:21">
      <c r="A41" t="n" s="2">
        <v>40</v>
      </c>
      <c r="B41" s="3">
        <f>HYPERLINK("https://my.zakupivli.pro/remote/dispatcher/state_purchase_view/63671675", "UA-2025-11-20-017256-a")</f>
        <v/>
      </c>
      <c r="C41" t="s" s="4">
        <v>91</v>
      </c>
      <c r="D41" t="s" s="4">
        <v>926</v>
      </c>
      <c r="E41" t="s" s="4">
        <v>1135</v>
      </c>
      <c r="F41" t="s" s="4"/>
      <c r="G41" t="s" s="4">
        <v>4</v>
      </c>
      <c r="H41" t="s" s="4">
        <v>4</v>
      </c>
      <c r="I41" t="n" s="2">
        <v>3</v>
      </c>
      <c r="J41" t="s" s="4">
        <v>736</v>
      </c>
      <c r="K41" t="s" s="4">
        <v>1251</v>
      </c>
      <c r="L41" t="n" s="5">
        <v>65185.0</v>
      </c>
      <c r="M41" t="s" s="4"/>
      <c r="N41" t="s" s="4"/>
      <c r="O41" t="n" s="5">
        <v>774397.8</v>
      </c>
      <c r="P41" t="n" s="5">
        <v>11.88</v>
      </c>
      <c r="Q41" t="s" s="4">
        <v>414</v>
      </c>
      <c r="R41" t="s" s="4">
        <v>1123</v>
      </c>
      <c r="S41" t="s" s="4"/>
      <c r="T41" t="s" s="4"/>
      <c r="U41" t="s" s="4"/>
    </row>
    <row r="42" spans="1:21">
      <c r="A42" t="n" s="2">
        <v>41</v>
      </c>
      <c r="B42" s="3">
        <f>HYPERLINK("https://my.zakupivli.pro/remote/dispatcher/state_purchase_view/63671675", "UA-2025-11-20-017256-a")</f>
        <v/>
      </c>
      <c r="C42" t="s" s="4">
        <v>91</v>
      </c>
      <c r="D42" t="s" s="4">
        <v>926</v>
      </c>
      <c r="E42" t="s" s="4">
        <v>1135</v>
      </c>
      <c r="F42" t="s" s="4"/>
      <c r="G42" t="s" s="4">
        <v>4</v>
      </c>
      <c r="H42" t="s" s="4">
        <v>4</v>
      </c>
      <c r="I42" t="n" s="2">
        <v>3</v>
      </c>
      <c r="J42" t="s" s="4">
        <v>737</v>
      </c>
      <c r="K42" t="s" s="4">
        <v>1267</v>
      </c>
      <c r="L42" t="n" s="5">
        <v>65185.0</v>
      </c>
      <c r="M42" t="s" s="4"/>
      <c r="N42" t="s" s="4"/>
      <c r="O42" t="n" s="5">
        <v>776118.69</v>
      </c>
      <c r="P42" t="n" s="5">
        <v>11.91</v>
      </c>
      <c r="Q42" t="s" s="4">
        <v>552</v>
      </c>
      <c r="R42" t="s" s="4">
        <v>927</v>
      </c>
      <c r="S42" t="s" s="4"/>
      <c r="T42" t="s" s="4"/>
      <c r="U42" t="s" s="4"/>
    </row>
    <row r="43" spans="1:21">
      <c r="A43" t="n" s="2">
        <v>42</v>
      </c>
      <c r="B43" s="3">
        <f>HYPERLINK("https://my.zakupivli.pro/remote/dispatcher/state_purchase_view/63670273", "UA-2025-11-20-017271-a")</f>
        <v/>
      </c>
      <c r="C43" t="s" s="4">
        <v>784</v>
      </c>
      <c r="D43" t="s" s="4">
        <v>876</v>
      </c>
      <c r="E43" t="s" s="4">
        <v>1135</v>
      </c>
      <c r="F43" t="s" s="4"/>
      <c r="G43" t="s" s="4">
        <v>4</v>
      </c>
      <c r="H43" t="s" s="4">
        <v>4</v>
      </c>
      <c r="I43" t="n" s="2">
        <v>3</v>
      </c>
      <c r="J43" t="s" s="4">
        <v>818</v>
      </c>
      <c r="K43" t="s" s="4">
        <v>1281</v>
      </c>
      <c r="L43" t="n" s="5">
        <v>15085.0</v>
      </c>
      <c r="M43" t="s" s="4"/>
      <c r="N43" t="s" s="4"/>
      <c r="O43" t="n" s="5">
        <v>161857.22</v>
      </c>
      <c r="P43" t="n" s="5">
        <v>10.73</v>
      </c>
      <c r="Q43" t="s" s="4">
        <v>348</v>
      </c>
      <c r="R43" t="s" s="4">
        <v>934</v>
      </c>
      <c r="S43" t="s" s="4"/>
      <c r="T43" t="s" s="4"/>
      <c r="U43" t="s" s="4"/>
    </row>
    <row r="44" spans="1:21">
      <c r="A44" t="n" s="2">
        <v>43</v>
      </c>
      <c r="B44" s="3">
        <f>HYPERLINK("https://my.zakupivli.pro/remote/dispatcher/state_purchase_view/63670273", "UA-2025-11-20-017271-a")</f>
        <v/>
      </c>
      <c r="C44" t="s" s="4">
        <v>784</v>
      </c>
      <c r="D44" t="s" s="4">
        <v>876</v>
      </c>
      <c r="E44" t="s" s="4">
        <v>1135</v>
      </c>
      <c r="F44" t="s" s="4"/>
      <c r="G44" t="s" s="4">
        <v>4</v>
      </c>
      <c r="H44" t="s" s="4">
        <v>4</v>
      </c>
      <c r="I44" t="n" s="2">
        <v>3</v>
      </c>
      <c r="J44" t="s" s="4">
        <v>781</v>
      </c>
      <c r="K44" t="s" s="4">
        <v>1233</v>
      </c>
      <c r="L44" t="n" s="5">
        <v>15085.0</v>
      </c>
      <c r="M44" t="s" s="4"/>
      <c r="N44" t="s" s="4"/>
      <c r="O44" t="n" s="5">
        <v>165900.49</v>
      </c>
      <c r="P44" t="n" s="5">
        <v>11.00</v>
      </c>
      <c r="Q44" t="s" s="4">
        <v>268</v>
      </c>
      <c r="R44" t="s" s="4">
        <v>1055</v>
      </c>
      <c r="S44" t="s" s="4"/>
      <c r="T44" t="s" s="4"/>
      <c r="U44" t="s" s="4"/>
    </row>
    <row r="45" spans="1:21">
      <c r="A45" t="n" s="2">
        <v>44</v>
      </c>
      <c r="B45" s="3">
        <f>HYPERLINK("https://my.zakupivli.pro/remote/dispatcher/state_purchase_view/63670273", "UA-2025-11-20-017271-a")</f>
        <v/>
      </c>
      <c r="C45" t="s" s="4">
        <v>784</v>
      </c>
      <c r="D45" t="s" s="4">
        <v>876</v>
      </c>
      <c r="E45" t="s" s="4">
        <v>1135</v>
      </c>
      <c r="F45" t="s" s="4"/>
      <c r="G45" t="s" s="4">
        <v>4</v>
      </c>
      <c r="H45" t="s" s="4">
        <v>4</v>
      </c>
      <c r="I45" t="n" s="2">
        <v>3</v>
      </c>
      <c r="J45" t="s" s="4">
        <v>766</v>
      </c>
      <c r="K45" t="s" s="4">
        <v>1205</v>
      </c>
      <c r="L45" t="n" s="5">
        <v>15085.0</v>
      </c>
      <c r="M45" t="s" s="4"/>
      <c r="N45" t="s" s="4"/>
      <c r="O45" t="n" s="5">
        <v>176746.36</v>
      </c>
      <c r="P45" t="n" s="5">
        <v>11.72</v>
      </c>
      <c r="Q45" t="s" s="4">
        <v>569</v>
      </c>
      <c r="R45" t="s" s="4">
        <v>987</v>
      </c>
      <c r="S45" t="s" s="4"/>
      <c r="T45" t="s" s="4"/>
      <c r="U45" t="s" s="4"/>
    </row>
    <row r="46" spans="1:21">
      <c r="A46" t="n" s="2">
        <v>45</v>
      </c>
      <c r="B46" s="3">
        <f>HYPERLINK("https://my.zakupivli.pro/remote/dispatcher/state_purchase_view/63671653", "UA-2025-11-20-017253-a")</f>
        <v/>
      </c>
      <c r="C46" t="s" s="4">
        <v>49</v>
      </c>
      <c r="D46" t="s" s="4">
        <v>1121</v>
      </c>
      <c r="E46" t="s" s="4">
        <v>1135</v>
      </c>
      <c r="F46" t="s" s="4"/>
      <c r="G46" t="s" s="4">
        <v>4</v>
      </c>
      <c r="H46" t="s" s="4">
        <v>4</v>
      </c>
      <c r="I46" t="n" s="2">
        <v>1</v>
      </c>
      <c r="J46" t="s" s="4">
        <v>776</v>
      </c>
      <c r="K46" t="s" s="4">
        <v>1253</v>
      </c>
      <c r="L46" t="n" s="5">
        <v>70000.0</v>
      </c>
      <c r="M46" t="s" s="4"/>
      <c r="N46" t="s" s="4"/>
      <c r="O46" t="n" s="5">
        <v>642600.0</v>
      </c>
      <c r="P46" t="n" s="5">
        <v>9.18</v>
      </c>
      <c r="Q46" t="s" s="4">
        <v>509</v>
      </c>
      <c r="R46" t="s" s="4">
        <v>1199</v>
      </c>
      <c r="S46" t="s" s="4"/>
      <c r="T46" t="s" s="4"/>
      <c r="U46" t="s" s="4"/>
    </row>
    <row r="47" spans="1:21">
      <c r="A47" t="n" s="2">
        <v>46</v>
      </c>
      <c r="B47" s="3">
        <f>HYPERLINK("https://my.zakupivli.pro/remote/dispatcher/state_purchase_view/63671578", "UA-2025-11-20-017220-a")</f>
        <v/>
      </c>
      <c r="C47" t="s" s="4">
        <v>67</v>
      </c>
      <c r="D47" t="s" s="4">
        <v>907</v>
      </c>
      <c r="E47" t="s" s="4">
        <v>1135</v>
      </c>
      <c r="F47" t="s" s="4"/>
      <c r="G47" t="s" s="4">
        <v>4</v>
      </c>
      <c r="H47" t="s" s="4">
        <v>4</v>
      </c>
      <c r="I47" t="n" s="2">
        <v>2</v>
      </c>
      <c r="J47" t="s" s="4">
        <v>805</v>
      </c>
      <c r="K47" t="s" s="4">
        <v>1254</v>
      </c>
      <c r="L47" t="n" s="5">
        <v>17000.0</v>
      </c>
      <c r="M47" t="s" s="4"/>
      <c r="N47" t="s" s="4"/>
      <c r="O47" t="n" s="5">
        <v>154759.09</v>
      </c>
      <c r="P47" t="n" s="5">
        <v>9.10</v>
      </c>
      <c r="Q47" t="s" s="4">
        <v>295</v>
      </c>
      <c r="R47" t="s" s="4">
        <v>1058</v>
      </c>
      <c r="S47" t="s" s="4"/>
      <c r="T47" t="s" s="4"/>
      <c r="U47" t="s" s="4"/>
    </row>
    <row r="48" spans="1:21">
      <c r="A48" t="n" s="2">
        <v>47</v>
      </c>
      <c r="B48" s="3">
        <f>HYPERLINK("https://my.zakupivli.pro/remote/dispatcher/state_purchase_view/63671578", "UA-2025-11-20-017220-a")</f>
        <v/>
      </c>
      <c r="C48" t="s" s="4">
        <v>67</v>
      </c>
      <c r="D48" t="s" s="4">
        <v>907</v>
      </c>
      <c r="E48" t="s" s="4">
        <v>1135</v>
      </c>
      <c r="F48" t="s" s="4"/>
      <c r="G48" t="s" s="4">
        <v>4</v>
      </c>
      <c r="H48" t="s" s="4">
        <v>4</v>
      </c>
      <c r="I48" t="n" s="2">
        <v>2</v>
      </c>
      <c r="J48" t="s" s="4">
        <v>793</v>
      </c>
      <c r="K48" t="s" s="4">
        <v>1257</v>
      </c>
      <c r="L48" t="n" s="5">
        <v>17000.0</v>
      </c>
      <c r="M48" t="s" s="4"/>
      <c r="N48" t="s" s="4"/>
      <c r="O48" t="n" s="5">
        <v>157961.89</v>
      </c>
      <c r="P48" t="n" s="5">
        <v>9.29</v>
      </c>
      <c r="Q48" t="s" s="4">
        <v>292</v>
      </c>
      <c r="R48" t="s" s="4">
        <v>880</v>
      </c>
      <c r="S48" t="s" s="4"/>
      <c r="T48" t="s" s="4"/>
      <c r="U48" t="s" s="4"/>
    </row>
    <row r="49" spans="1:21">
      <c r="A49" t="n" s="2">
        <v>48</v>
      </c>
      <c r="B49" s="3">
        <f>HYPERLINK("https://my.zakupivli.pro/remote/dispatcher/state_purchase_view/63671435", "UA-2025-11-20-017101-a")</f>
        <v/>
      </c>
      <c r="C49" t="s" s="4">
        <v>30</v>
      </c>
      <c r="D49" t="s" s="4">
        <v>1004</v>
      </c>
      <c r="E49" t="s" s="4">
        <v>1135</v>
      </c>
      <c r="F49" t="s" s="4"/>
      <c r="G49" t="s" s="4">
        <v>4</v>
      </c>
      <c r="H49" t="s" s="4">
        <v>4</v>
      </c>
      <c r="I49" t="n" s="2">
        <v>1</v>
      </c>
      <c r="J49" t="s" s="4">
        <v>818</v>
      </c>
      <c r="K49" t="s" s="4">
        <v>1281</v>
      </c>
      <c r="L49" t="n" s="5">
        <v>3500.0</v>
      </c>
      <c r="M49" t="s" s="4"/>
      <c r="N49" t="s" s="4"/>
      <c r="O49" t="n" s="5">
        <v>30584.11</v>
      </c>
      <c r="P49" t="n" s="5">
        <v>8.74</v>
      </c>
      <c r="Q49" t="s" s="4">
        <v>462</v>
      </c>
      <c r="R49" t="s" s="4">
        <v>1115</v>
      </c>
      <c r="S49" t="s" s="4"/>
      <c r="T49" t="s" s="4"/>
      <c r="U49" t="s" s="4"/>
    </row>
    <row r="50" spans="1:21">
      <c r="A50" t="n" s="2">
        <v>49</v>
      </c>
      <c r="B50" s="3">
        <f>HYPERLINK("https://my.zakupivli.pro/remote/dispatcher/state_purchase_view/63671300", "UA-2025-11-20-017104-a")</f>
        <v/>
      </c>
      <c r="C50" t="s" s="4">
        <v>657</v>
      </c>
      <c r="D50" t="s" s="4">
        <v>1039</v>
      </c>
      <c r="E50" t="s" s="4">
        <v>1135</v>
      </c>
      <c r="F50" t="s" s="4"/>
      <c r="G50" t="s" s="4">
        <v>4</v>
      </c>
      <c r="H50" t="s" s="4">
        <v>4</v>
      </c>
      <c r="I50" t="n" s="2">
        <v>0</v>
      </c>
      <c r="J50" t="s" s="4"/>
      <c r="K50" t="s" s="4"/>
      <c r="L50" t="n" s="5">
        <v>7000.0</v>
      </c>
      <c r="M50" t="s" s="4"/>
      <c r="N50" t="s" s="4"/>
      <c r="O50" t="s" s="4"/>
      <c r="P50" t="s" s="4"/>
      <c r="Q50" t="s" s="4">
        <v>4</v>
      </c>
      <c r="R50" t="s" s="4"/>
      <c r="S50" t="s" s="4"/>
      <c r="T50" t="s" s="4"/>
      <c r="U50" t="s" s="4"/>
    </row>
    <row r="51" spans="1:21">
      <c r="A51" t="n" s="2">
        <v>50</v>
      </c>
      <c r="B51" s="3">
        <f>HYPERLINK("https://my.zakupivli.pro/remote/dispatcher/state_purchase_view/63670613", "UA-2025-11-20-016651-a")</f>
        <v/>
      </c>
      <c r="C51" t="s" s="4">
        <v>724</v>
      </c>
      <c r="D51" t="s" s="4">
        <v>918</v>
      </c>
      <c r="E51" t="s" s="4">
        <v>1135</v>
      </c>
      <c r="F51" t="s" s="4"/>
      <c r="G51" t="s" s="4">
        <v>4</v>
      </c>
      <c r="H51" t="s" s="4">
        <v>4</v>
      </c>
      <c r="I51" t="n" s="2">
        <v>2</v>
      </c>
      <c r="J51" t="s" s="4">
        <v>750</v>
      </c>
      <c r="K51" t="s" s="4">
        <v>1285</v>
      </c>
      <c r="L51" t="n" s="5">
        <v>70000.0</v>
      </c>
      <c r="M51" t="s" s="4"/>
      <c r="N51" t="s" s="4"/>
      <c r="O51" t="n" s="5">
        <v>687960.0</v>
      </c>
      <c r="P51" t="n" s="5">
        <v>9.83</v>
      </c>
      <c r="Q51" t="s" s="4">
        <v>286</v>
      </c>
      <c r="R51" t="s" s="4">
        <v>1312</v>
      </c>
      <c r="S51" t="s" s="4"/>
      <c r="T51" t="s" s="4"/>
      <c r="U51" t="s" s="4"/>
    </row>
    <row r="52" spans="1:21">
      <c r="A52" t="n" s="2">
        <v>51</v>
      </c>
      <c r="B52" s="3">
        <f>HYPERLINK("https://my.zakupivli.pro/remote/dispatcher/state_purchase_view/63670613", "UA-2025-11-20-016651-a")</f>
        <v/>
      </c>
      <c r="C52" t="s" s="4">
        <v>724</v>
      </c>
      <c r="D52" t="s" s="4">
        <v>918</v>
      </c>
      <c r="E52" t="s" s="4">
        <v>1135</v>
      </c>
      <c r="F52" t="s" s="4"/>
      <c r="G52" t="s" s="4">
        <v>4</v>
      </c>
      <c r="H52" t="s" s="4">
        <v>4</v>
      </c>
      <c r="I52" t="n" s="2">
        <v>2</v>
      </c>
      <c r="J52" t="s" s="4">
        <v>737</v>
      </c>
      <c r="K52" t="s" s="4">
        <v>1267</v>
      </c>
      <c r="L52" t="n" s="5">
        <v>70000.0</v>
      </c>
      <c r="M52" t="s" s="4"/>
      <c r="N52" t="s" s="4"/>
      <c r="O52" t="n" s="5">
        <v>727440.0</v>
      </c>
      <c r="P52" t="n" s="5">
        <v>10.39</v>
      </c>
      <c r="Q52" t="s" s="4">
        <v>484</v>
      </c>
      <c r="R52" t="s" s="4">
        <v>927</v>
      </c>
      <c r="S52" t="s" s="4"/>
      <c r="T52" t="s" s="4"/>
      <c r="U52" t="s" s="4"/>
    </row>
    <row r="53" spans="1:21">
      <c r="A53" t="n" s="2">
        <v>52</v>
      </c>
      <c r="B53" s="3">
        <f>HYPERLINK("https://my.zakupivli.pro/remote/dispatcher/state_purchase_view/63670193", "UA-2025-11-20-016534-a")</f>
        <v/>
      </c>
      <c r="C53" t="s" s="4">
        <v>60</v>
      </c>
      <c r="D53" t="s" s="4">
        <v>1083</v>
      </c>
      <c r="E53" t="s" s="4">
        <v>1135</v>
      </c>
      <c r="F53" t="s" s="4"/>
      <c r="G53" t="s" s="4">
        <v>4</v>
      </c>
      <c r="H53" t="s" s="4">
        <v>4</v>
      </c>
      <c r="I53" t="n" s="2">
        <v>17</v>
      </c>
      <c r="J53" t="s" s="4">
        <v>818</v>
      </c>
      <c r="K53" t="s" s="4">
        <v>1281</v>
      </c>
      <c r="L53" t="n" s="5">
        <v>250000.0</v>
      </c>
      <c r="M53" t="s" s="4"/>
      <c r="N53" t="s" s="4"/>
      <c r="O53" t="n" s="5">
        <v>1553328.0</v>
      </c>
      <c r="P53" t="n" s="5">
        <v>6.21</v>
      </c>
      <c r="Q53" t="s" s="4">
        <v>486</v>
      </c>
      <c r="R53" t="s" s="4">
        <v>1168</v>
      </c>
      <c r="S53" t="s" s="4"/>
      <c r="T53" t="s" s="4"/>
      <c r="U53" t="s" s="4"/>
    </row>
    <row r="54" spans="1:21">
      <c r="A54" t="n" s="2">
        <v>53</v>
      </c>
      <c r="B54" s="3">
        <f>HYPERLINK("https://my.zakupivli.pro/remote/dispatcher/state_purchase_view/63670193", "UA-2025-11-20-016534-a")</f>
        <v/>
      </c>
      <c r="C54" t="s" s="4">
        <v>60</v>
      </c>
      <c r="D54" t="s" s="4">
        <v>1083</v>
      </c>
      <c r="E54" t="s" s="4">
        <v>1135</v>
      </c>
      <c r="F54" t="s" s="4"/>
      <c r="G54" t="s" s="4">
        <v>4</v>
      </c>
      <c r="H54" t="s" s="4">
        <v>4</v>
      </c>
      <c r="I54" t="n" s="2">
        <v>17</v>
      </c>
      <c r="J54" t="s" s="4">
        <v>755</v>
      </c>
      <c r="K54" t="s" s="4">
        <v>1232</v>
      </c>
      <c r="L54" t="n" s="5">
        <v>250000.0</v>
      </c>
      <c r="M54" t="s" s="4"/>
      <c r="N54" t="s" s="4"/>
      <c r="O54" t="n" s="5">
        <v>1585869.0</v>
      </c>
      <c r="P54" t="n" s="5">
        <v>6.34</v>
      </c>
      <c r="Q54" t="s" s="4">
        <v>353</v>
      </c>
      <c r="R54" t="s" s="4">
        <v>935</v>
      </c>
      <c r="S54" t="s" s="4"/>
      <c r="T54" t="s" s="4"/>
      <c r="U54" t="s" s="4"/>
    </row>
    <row r="55" spans="1:21">
      <c r="A55" t="n" s="2">
        <v>54</v>
      </c>
      <c r="B55" s="3">
        <f>HYPERLINK("https://my.zakupivli.pro/remote/dispatcher/state_purchase_view/63670193", "UA-2025-11-20-016534-a")</f>
        <v/>
      </c>
      <c r="C55" t="s" s="4">
        <v>60</v>
      </c>
      <c r="D55" t="s" s="4">
        <v>1083</v>
      </c>
      <c r="E55" t="s" s="4">
        <v>1135</v>
      </c>
      <c r="F55" t="s" s="4"/>
      <c r="G55" t="s" s="4">
        <v>4</v>
      </c>
      <c r="H55" t="s" s="4">
        <v>4</v>
      </c>
      <c r="I55" t="n" s="2">
        <v>17</v>
      </c>
      <c r="J55" t="s" s="4">
        <v>751</v>
      </c>
      <c r="K55" t="s" s="4">
        <v>1284</v>
      </c>
      <c r="L55" t="n" s="5">
        <v>250000.0</v>
      </c>
      <c r="M55" t="s" s="4"/>
      <c r="N55" t="s" s="4"/>
      <c r="O55" t="n" s="5">
        <v>1596924.0</v>
      </c>
      <c r="P55" t="n" s="5">
        <v>6.39</v>
      </c>
      <c r="Q55" t="s" s="4">
        <v>354</v>
      </c>
      <c r="R55" t="s" s="4">
        <v>1201</v>
      </c>
      <c r="S55" t="s" s="4"/>
      <c r="T55" t="s" s="4"/>
      <c r="U55" t="s" s="4"/>
    </row>
    <row r="56" spans="1:21">
      <c r="A56" t="n" s="2">
        <v>55</v>
      </c>
      <c r="B56" s="3">
        <f>HYPERLINK("https://my.zakupivli.pro/remote/dispatcher/state_purchase_view/63670193", "UA-2025-11-20-016534-a")</f>
        <v/>
      </c>
      <c r="C56" t="s" s="4">
        <v>60</v>
      </c>
      <c r="D56" t="s" s="4">
        <v>1083</v>
      </c>
      <c r="E56" t="s" s="4">
        <v>1135</v>
      </c>
      <c r="F56" t="s" s="4"/>
      <c r="G56" t="s" s="4">
        <v>4</v>
      </c>
      <c r="H56" t="s" s="4">
        <v>4</v>
      </c>
      <c r="I56" t="n" s="2">
        <v>17</v>
      </c>
      <c r="J56" t="s" s="4">
        <v>821</v>
      </c>
      <c r="K56" t="s" s="4">
        <v>1226</v>
      </c>
      <c r="L56" t="n" s="5">
        <v>250000.0</v>
      </c>
      <c r="M56" t="s" s="4"/>
      <c r="N56" t="s" s="4"/>
      <c r="O56" t="n" s="5">
        <v>1741533.0</v>
      </c>
      <c r="P56" t="n" s="5">
        <v>6.97</v>
      </c>
      <c r="Q56" t="s" s="4">
        <v>539</v>
      </c>
      <c r="R56" t="s" s="4">
        <v>930</v>
      </c>
      <c r="S56" t="s" s="4"/>
      <c r="T56" t="s" s="4"/>
      <c r="U56" t="s" s="4"/>
    </row>
    <row r="57" spans="1:21">
      <c r="A57" t="n" s="2">
        <v>56</v>
      </c>
      <c r="B57" s="3">
        <f>HYPERLINK("https://my.zakupivli.pro/remote/dispatcher/state_purchase_view/63670193", "UA-2025-11-20-016534-a")</f>
        <v/>
      </c>
      <c r="C57" t="s" s="4">
        <v>60</v>
      </c>
      <c r="D57" t="s" s="4">
        <v>1083</v>
      </c>
      <c r="E57" t="s" s="4">
        <v>1135</v>
      </c>
      <c r="F57" t="s" s="4"/>
      <c r="G57" t="s" s="4">
        <v>4</v>
      </c>
      <c r="H57" t="s" s="4">
        <v>4</v>
      </c>
      <c r="I57" t="n" s="2">
        <v>17</v>
      </c>
      <c r="J57" t="s" s="4">
        <v>806</v>
      </c>
      <c r="K57" t="s" s="4">
        <v>1248</v>
      </c>
      <c r="L57" t="n" s="5">
        <v>250000.0</v>
      </c>
      <c r="M57" t="s" s="4"/>
      <c r="N57" t="s" s="4"/>
      <c r="O57" t="n" s="5">
        <v>2124999.9</v>
      </c>
      <c r="P57" t="n" s="5">
        <v>8.50</v>
      </c>
      <c r="Q57" t="s" s="4">
        <v>535</v>
      </c>
      <c r="R57" t="s" s="4">
        <v>1175</v>
      </c>
      <c r="S57" t="s" s="4"/>
      <c r="T57" t="s" s="4"/>
      <c r="U57" t="s" s="4"/>
    </row>
    <row r="58" spans="1:21">
      <c r="A58" t="n" s="2">
        <v>57</v>
      </c>
      <c r="B58" s="3">
        <f>HYPERLINK("https://my.zakupivli.pro/remote/dispatcher/state_purchase_view/63670193", "UA-2025-11-20-016534-a")</f>
        <v/>
      </c>
      <c r="C58" t="s" s="4">
        <v>60</v>
      </c>
      <c r="D58" t="s" s="4">
        <v>1083</v>
      </c>
      <c r="E58" t="s" s="4">
        <v>1135</v>
      </c>
      <c r="F58" t="s" s="4"/>
      <c r="G58" t="s" s="4">
        <v>4</v>
      </c>
      <c r="H58" t="s" s="4">
        <v>4</v>
      </c>
      <c r="I58" t="n" s="2">
        <v>17</v>
      </c>
      <c r="J58" t="s" s="4">
        <v>801</v>
      </c>
      <c r="K58" t="s" s="4">
        <v>1237</v>
      </c>
      <c r="L58" t="n" s="5">
        <v>250000.0</v>
      </c>
      <c r="M58" t="s" s="4"/>
      <c r="N58" t="s" s="4"/>
      <c r="O58" t="n" s="5">
        <v>2127579.0</v>
      </c>
      <c r="P58" t="n" s="5">
        <v>8.51</v>
      </c>
      <c r="Q58" t="s" s="4">
        <v>342</v>
      </c>
      <c r="R58" t="s" s="4">
        <v>1160</v>
      </c>
      <c r="S58" t="s" s="4"/>
      <c r="T58" t="s" s="4"/>
      <c r="U58" t="s" s="4"/>
    </row>
    <row r="59" spans="1:21">
      <c r="A59" t="n" s="2">
        <v>58</v>
      </c>
      <c r="B59" s="3">
        <f>HYPERLINK("https://my.zakupivli.pro/remote/dispatcher/state_purchase_view/63670193", "UA-2025-11-20-016534-a")</f>
        <v/>
      </c>
      <c r="C59" t="s" s="4">
        <v>60</v>
      </c>
      <c r="D59" t="s" s="4">
        <v>1083</v>
      </c>
      <c r="E59" t="s" s="4">
        <v>1135</v>
      </c>
      <c r="F59" t="s" s="4"/>
      <c r="G59" t="s" s="4">
        <v>4</v>
      </c>
      <c r="H59" t="s" s="4">
        <v>4</v>
      </c>
      <c r="I59" t="n" s="2">
        <v>17</v>
      </c>
      <c r="J59" t="s" s="4">
        <v>807</v>
      </c>
      <c r="K59" t="s" s="4">
        <v>1217</v>
      </c>
      <c r="L59" t="n" s="5">
        <v>250000.0</v>
      </c>
      <c r="M59" t="s" s="4"/>
      <c r="N59" t="s" s="4"/>
      <c r="O59" t="n" s="5">
        <v>2153361.0</v>
      </c>
      <c r="P59" t="n" s="5">
        <v>8.61</v>
      </c>
      <c r="Q59" t="s" s="4">
        <v>316</v>
      </c>
      <c r="R59" t="s" s="4">
        <v>905</v>
      </c>
      <c r="S59" t="s" s="4"/>
      <c r="T59" t="s" s="4"/>
      <c r="U59" t="s" s="4"/>
    </row>
    <row r="60" spans="1:21">
      <c r="A60" t="n" s="2">
        <v>59</v>
      </c>
      <c r="B60" s="3">
        <f>HYPERLINK("https://my.zakupivli.pro/remote/dispatcher/state_purchase_view/63670193", "UA-2025-11-20-016534-a")</f>
        <v/>
      </c>
      <c r="C60" t="s" s="4">
        <v>60</v>
      </c>
      <c r="D60" t="s" s="4">
        <v>1083</v>
      </c>
      <c r="E60" t="s" s="4">
        <v>1135</v>
      </c>
      <c r="F60" t="s" s="4"/>
      <c r="G60" t="s" s="4">
        <v>4</v>
      </c>
      <c r="H60" t="s" s="4">
        <v>4</v>
      </c>
      <c r="I60" t="n" s="2">
        <v>17</v>
      </c>
      <c r="J60" t="s" s="4">
        <v>808</v>
      </c>
      <c r="K60" t="s" s="4">
        <v>1274</v>
      </c>
      <c r="L60" t="n" s="5">
        <v>250000.0</v>
      </c>
      <c r="M60" t="s" s="4"/>
      <c r="N60" t="s" s="4"/>
      <c r="O60" t="n" s="5">
        <v>2155869.0</v>
      </c>
      <c r="P60" t="n" s="5">
        <v>8.62</v>
      </c>
      <c r="Q60" t="s" s="4">
        <v>400</v>
      </c>
      <c r="R60" t="s" s="4">
        <v>885</v>
      </c>
      <c r="S60" t="s" s="4"/>
      <c r="T60" t="s" s="4"/>
      <c r="U60" t="s" s="4"/>
    </row>
    <row r="61" spans="1:21">
      <c r="A61" t="n" s="2">
        <v>60</v>
      </c>
      <c r="B61" s="3">
        <f>HYPERLINK("https://my.zakupivli.pro/remote/dispatcher/state_purchase_view/63670193", "UA-2025-11-20-016534-a")</f>
        <v/>
      </c>
      <c r="C61" t="s" s="4">
        <v>60</v>
      </c>
      <c r="D61" t="s" s="4">
        <v>1083</v>
      </c>
      <c r="E61" t="s" s="4">
        <v>1135</v>
      </c>
      <c r="F61" t="s" s="4"/>
      <c r="G61" t="s" s="4">
        <v>4</v>
      </c>
      <c r="H61" t="s" s="4">
        <v>4</v>
      </c>
      <c r="I61" t="n" s="2">
        <v>17</v>
      </c>
      <c r="J61" t="s" s="4">
        <v>796</v>
      </c>
      <c r="K61" t="s" s="4">
        <v>1246</v>
      </c>
      <c r="L61" t="n" s="5">
        <v>250000.0</v>
      </c>
      <c r="M61" t="s" s="4"/>
      <c r="N61" t="s" s="4"/>
      <c r="O61" t="n" s="5">
        <v>2199579.0</v>
      </c>
      <c r="P61" t="n" s="5">
        <v>8.80</v>
      </c>
      <c r="Q61" t="s" s="4">
        <v>294</v>
      </c>
      <c r="R61" t="s" s="4">
        <v>1153</v>
      </c>
      <c r="S61" t="s" s="4"/>
      <c r="T61" t="s" s="4"/>
      <c r="U61" t="s" s="4"/>
    </row>
    <row r="62" spans="1:21">
      <c r="A62" t="n" s="2">
        <v>61</v>
      </c>
      <c r="B62" s="3">
        <f>HYPERLINK("https://my.zakupivli.pro/remote/dispatcher/state_purchase_view/63670193", "UA-2025-11-20-016534-a")</f>
        <v/>
      </c>
      <c r="C62" t="s" s="4">
        <v>60</v>
      </c>
      <c r="D62" t="s" s="4">
        <v>1083</v>
      </c>
      <c r="E62" t="s" s="4">
        <v>1135</v>
      </c>
      <c r="F62" t="s" s="4"/>
      <c r="G62" t="s" s="4">
        <v>4</v>
      </c>
      <c r="H62" t="s" s="4">
        <v>4</v>
      </c>
      <c r="I62" t="n" s="2">
        <v>17</v>
      </c>
      <c r="J62" t="s" s="4">
        <v>802</v>
      </c>
      <c r="K62" t="s" s="4">
        <v>1206</v>
      </c>
      <c r="L62" t="n" s="5">
        <v>250000.0</v>
      </c>
      <c r="M62" t="s" s="4"/>
      <c r="N62" t="s" s="4"/>
      <c r="O62" t="n" s="5">
        <v>2230869.0</v>
      </c>
      <c r="P62" t="n" s="5">
        <v>8.92</v>
      </c>
      <c r="Q62" t="s" s="4">
        <v>481</v>
      </c>
      <c r="R62" t="s" s="4">
        <v>1187</v>
      </c>
      <c r="S62" t="s" s="4"/>
      <c r="T62" t="s" s="4"/>
      <c r="U62" t="s" s="4"/>
    </row>
    <row r="63" spans="1:21">
      <c r="A63" t="n" s="2">
        <v>62</v>
      </c>
      <c r="B63" s="3">
        <f>HYPERLINK("https://my.zakupivli.pro/remote/dispatcher/state_purchase_view/63670193", "UA-2025-11-20-016534-a")</f>
        <v/>
      </c>
      <c r="C63" t="s" s="4">
        <v>60</v>
      </c>
      <c r="D63" t="s" s="4">
        <v>1083</v>
      </c>
      <c r="E63" t="s" s="4">
        <v>1135</v>
      </c>
      <c r="F63" t="s" s="4"/>
      <c r="G63" t="s" s="4">
        <v>4</v>
      </c>
      <c r="H63" t="s" s="4">
        <v>4</v>
      </c>
      <c r="I63" t="n" s="2">
        <v>17</v>
      </c>
      <c r="J63" t="s" s="4">
        <v>678</v>
      </c>
      <c r="K63" t="s" s="4">
        <v>1272</v>
      </c>
      <c r="L63" t="n" s="5">
        <v>250000.0</v>
      </c>
      <c r="M63" t="s" s="4"/>
      <c r="N63" t="s" s="4"/>
      <c r="O63" t="n" s="5">
        <v>2250000.0</v>
      </c>
      <c r="P63" t="n" s="5">
        <v>9.00</v>
      </c>
      <c r="Q63" t="s" s="4">
        <v>556</v>
      </c>
      <c r="R63" t="s" s="4">
        <v>891</v>
      </c>
      <c r="S63" t="s" s="4"/>
      <c r="T63" t="s" s="4"/>
      <c r="U63" t="s" s="4"/>
    </row>
    <row r="64" spans="1:21">
      <c r="A64" t="n" s="2">
        <v>63</v>
      </c>
      <c r="B64" s="3">
        <f>HYPERLINK("https://my.zakupivli.pro/remote/dispatcher/state_purchase_view/63670193", "UA-2025-11-20-016534-a")</f>
        <v/>
      </c>
      <c r="C64" t="s" s="4">
        <v>60</v>
      </c>
      <c r="D64" t="s" s="4">
        <v>1083</v>
      </c>
      <c r="E64" t="s" s="4">
        <v>1135</v>
      </c>
      <c r="F64" t="s" s="4"/>
      <c r="G64" t="s" s="4">
        <v>4</v>
      </c>
      <c r="H64" t="s" s="4">
        <v>4</v>
      </c>
      <c r="I64" t="n" s="2">
        <v>17</v>
      </c>
      <c r="J64" t="s" s="4">
        <v>790</v>
      </c>
      <c r="K64" t="s" s="4">
        <v>1228</v>
      </c>
      <c r="L64" t="n" s="5">
        <v>250000.0</v>
      </c>
      <c r="M64" t="s" s="4"/>
      <c r="N64" t="s" s="4"/>
      <c r="O64" t="n" s="5">
        <v>2274000.0</v>
      </c>
      <c r="P64" t="n" s="5">
        <v>9.10</v>
      </c>
      <c r="Q64" t="s" s="4">
        <v>269</v>
      </c>
      <c r="R64" t="s" s="4">
        <v>1313</v>
      </c>
      <c r="S64" t="s" s="4"/>
      <c r="T64" t="s" s="4"/>
      <c r="U64" t="s" s="4"/>
    </row>
    <row r="65" spans="1:21">
      <c r="A65" t="n" s="2">
        <v>64</v>
      </c>
      <c r="B65" s="3">
        <f>HYPERLINK("https://my.zakupivli.pro/remote/dispatcher/state_purchase_view/63670193", "UA-2025-11-20-016534-a")</f>
        <v/>
      </c>
      <c r="C65" t="s" s="4">
        <v>60</v>
      </c>
      <c r="D65" t="s" s="4">
        <v>1083</v>
      </c>
      <c r="E65" t="s" s="4">
        <v>1135</v>
      </c>
      <c r="F65" t="s" s="4"/>
      <c r="G65" t="s" s="4">
        <v>4</v>
      </c>
      <c r="H65" t="s" s="4">
        <v>4</v>
      </c>
      <c r="I65" t="n" s="2">
        <v>17</v>
      </c>
      <c r="J65" t="s" s="4">
        <v>776</v>
      </c>
      <c r="K65" t="s" s="4">
        <v>1253</v>
      </c>
      <c r="L65" t="n" s="5">
        <v>250000.0</v>
      </c>
      <c r="M65" t="s" s="4"/>
      <c r="N65" t="s" s="4"/>
      <c r="O65" t="n" s="5">
        <v>2302425.0</v>
      </c>
      <c r="P65" t="n" s="5">
        <v>9.21</v>
      </c>
      <c r="Q65" t="s" s="4">
        <v>327</v>
      </c>
      <c r="R65" t="s" s="4">
        <v>1200</v>
      </c>
      <c r="S65" t="s" s="4"/>
      <c r="T65" t="s" s="4"/>
      <c r="U65" t="s" s="4"/>
    </row>
    <row r="66" spans="1:21">
      <c r="A66" t="n" s="2">
        <v>65</v>
      </c>
      <c r="B66" s="3">
        <f>HYPERLINK("https://my.zakupivli.pro/remote/dispatcher/state_purchase_view/63670193", "UA-2025-11-20-016534-a")</f>
        <v/>
      </c>
      <c r="C66" t="s" s="4">
        <v>60</v>
      </c>
      <c r="D66" t="s" s="4">
        <v>1083</v>
      </c>
      <c r="E66" t="s" s="4">
        <v>1135</v>
      </c>
      <c r="F66" t="s" s="4"/>
      <c r="G66" t="s" s="4">
        <v>4</v>
      </c>
      <c r="H66" t="s" s="4">
        <v>4</v>
      </c>
      <c r="I66" t="n" s="2">
        <v>17</v>
      </c>
      <c r="J66" t="s" s="4">
        <v>718</v>
      </c>
      <c r="K66" t="s" s="4">
        <v>1250</v>
      </c>
      <c r="L66" t="n" s="5">
        <v>250000.0</v>
      </c>
      <c r="M66" t="s" s="4"/>
      <c r="N66" t="s" s="4"/>
      <c r="O66" t="n" s="5">
        <v>2310000.0</v>
      </c>
      <c r="P66" t="n" s="5">
        <v>9.24</v>
      </c>
      <c r="Q66" t="s" s="4">
        <v>604</v>
      </c>
      <c r="R66" t="s" s="4">
        <v>888</v>
      </c>
      <c r="S66" t="s" s="4"/>
      <c r="T66" t="s" s="4"/>
      <c r="U66" t="s" s="4"/>
    </row>
    <row r="67" spans="1:21">
      <c r="A67" t="n" s="2">
        <v>66</v>
      </c>
      <c r="B67" s="3">
        <f>HYPERLINK("https://my.zakupivli.pro/remote/dispatcher/state_purchase_view/63670193", "UA-2025-11-20-016534-a")</f>
        <v/>
      </c>
      <c r="C67" t="s" s="4">
        <v>60</v>
      </c>
      <c r="D67" t="s" s="4">
        <v>1083</v>
      </c>
      <c r="E67" t="s" s="4">
        <v>1135</v>
      </c>
      <c r="F67" t="s" s="4"/>
      <c r="G67" t="s" s="4">
        <v>4</v>
      </c>
      <c r="H67" t="s" s="4">
        <v>4</v>
      </c>
      <c r="I67" t="n" s="2">
        <v>17</v>
      </c>
      <c r="J67" t="s" s="4">
        <v>773</v>
      </c>
      <c r="K67" t="s" s="4">
        <v>1243</v>
      </c>
      <c r="L67" t="n" s="5">
        <v>250000.0</v>
      </c>
      <c r="M67" t="s" s="4"/>
      <c r="N67" t="s" s="4"/>
      <c r="O67" t="n" s="5">
        <v>2317500.0</v>
      </c>
      <c r="P67" t="n" s="5">
        <v>9.27</v>
      </c>
      <c r="Q67" t="s" s="4">
        <v>267</v>
      </c>
      <c r="R67" t="s" s="4">
        <v>1094</v>
      </c>
      <c r="S67" t="s" s="4"/>
      <c r="T67" t="s" s="4"/>
      <c r="U67" t="s" s="4"/>
    </row>
    <row r="68" spans="1:21">
      <c r="A68" t="n" s="2">
        <v>67</v>
      </c>
      <c r="B68" s="3">
        <f>HYPERLINK("https://my.zakupivli.pro/remote/dispatcher/state_purchase_view/63670193", "UA-2025-11-20-016534-a")</f>
        <v/>
      </c>
      <c r="C68" t="s" s="4">
        <v>60</v>
      </c>
      <c r="D68" t="s" s="4">
        <v>1083</v>
      </c>
      <c r="E68" t="s" s="4">
        <v>1135</v>
      </c>
      <c r="F68" t="s" s="4"/>
      <c r="G68" t="s" s="4">
        <v>4</v>
      </c>
      <c r="H68" t="s" s="4">
        <v>4</v>
      </c>
      <c r="I68" t="n" s="2">
        <v>17</v>
      </c>
      <c r="J68" t="s" s="4">
        <v>814</v>
      </c>
      <c r="K68" t="s" s="4">
        <v>1280</v>
      </c>
      <c r="L68" t="n" s="5">
        <v>250000.0</v>
      </c>
      <c r="M68" t="s" s="4"/>
      <c r="N68" t="s" s="4"/>
      <c r="O68" t="n" s="5">
        <v>2379198.0</v>
      </c>
      <c r="P68" t="n" s="5">
        <v>9.52</v>
      </c>
      <c r="Q68" t="s" s="4">
        <v>368</v>
      </c>
      <c r="R68" t="s" s="4">
        <v>866</v>
      </c>
      <c r="S68" t="s" s="4"/>
      <c r="T68" t="s" s="4"/>
      <c r="U68" t="s" s="4"/>
    </row>
    <row r="69" spans="1:21">
      <c r="A69" t="n" s="2">
        <v>68</v>
      </c>
      <c r="B69" s="3">
        <f>HYPERLINK("https://my.zakupivli.pro/remote/dispatcher/state_purchase_view/63670193", "UA-2025-11-20-016534-a")</f>
        <v/>
      </c>
      <c r="C69" t="s" s="4">
        <v>60</v>
      </c>
      <c r="D69" t="s" s="4">
        <v>1083</v>
      </c>
      <c r="E69" t="s" s="4">
        <v>1135</v>
      </c>
      <c r="F69" t="s" s="4"/>
      <c r="G69" t="s" s="4">
        <v>4</v>
      </c>
      <c r="H69" t="s" s="4">
        <v>4</v>
      </c>
      <c r="I69" t="n" s="2">
        <v>17</v>
      </c>
      <c r="J69" t="s" s="4">
        <v>737</v>
      </c>
      <c r="K69" t="s" s="4">
        <v>1267</v>
      </c>
      <c r="L69" t="n" s="5">
        <v>250000.0</v>
      </c>
      <c r="M69" t="s" s="4"/>
      <c r="N69" t="s" s="4"/>
      <c r="O69" t="n" s="5">
        <v>2517000.0</v>
      </c>
      <c r="P69" t="n" s="5">
        <v>10.07</v>
      </c>
      <c r="Q69" t="s" s="4">
        <v>522</v>
      </c>
      <c r="R69" t="s" s="4">
        <v>927</v>
      </c>
      <c r="S69" t="s" s="4"/>
      <c r="T69" t="s" s="4"/>
      <c r="U69" t="s" s="4"/>
    </row>
    <row r="70" spans="1:21">
      <c r="A70" t="n" s="2">
        <v>69</v>
      </c>
      <c r="B70" s="3">
        <f>HYPERLINK("https://my.zakupivli.pro/remote/dispatcher/state_purchase_view/63669590", "UA-2025-11-20-016016-a")</f>
        <v/>
      </c>
      <c r="C70" t="s" s="4">
        <v>667</v>
      </c>
      <c r="D70" t="s" s="4">
        <v>1193</v>
      </c>
      <c r="E70" t="s" s="4">
        <v>1135</v>
      </c>
      <c r="F70" t="s" s="4"/>
      <c r="G70" t="s" s="4">
        <v>4</v>
      </c>
      <c r="H70" t="s" s="4">
        <v>4</v>
      </c>
      <c r="I70" t="n" s="2">
        <v>1</v>
      </c>
      <c r="J70" t="s" s="4">
        <v>747</v>
      </c>
      <c r="K70" t="s" s="4">
        <v>1227</v>
      </c>
      <c r="L70" t="n" s="5">
        <v>3200.0</v>
      </c>
      <c r="M70" t="s" s="4"/>
      <c r="N70" t="s" s="4"/>
      <c r="O70" t="n" s="5">
        <v>41600.0</v>
      </c>
      <c r="P70" t="n" s="5">
        <v>13.00</v>
      </c>
      <c r="Q70" t="s" s="4">
        <v>438</v>
      </c>
      <c r="R70" t="s" s="4">
        <v>1189</v>
      </c>
      <c r="S70" t="s" s="4"/>
      <c r="T70" t="s" s="4"/>
      <c r="U70" t="s" s="4"/>
    </row>
    <row r="71" spans="1:21">
      <c r="A71" t="n" s="2">
        <v>70</v>
      </c>
      <c r="B71" s="3">
        <f>HYPERLINK("https://my.zakupivli.pro/remote/dispatcher/state_purchase_view/63669549", "UA-2025-11-20-016158-a")</f>
        <v/>
      </c>
      <c r="C71" t="s" s="4">
        <v>713</v>
      </c>
      <c r="D71" t="s" s="4">
        <v>1030</v>
      </c>
      <c r="E71" t="s" s="4">
        <v>1135</v>
      </c>
      <c r="F71" t="s" s="4"/>
      <c r="G71" t="s" s="4">
        <v>4</v>
      </c>
      <c r="H71" t="s" s="4">
        <v>4</v>
      </c>
      <c r="I71" t="n" s="2">
        <v>5</v>
      </c>
      <c r="J71" t="s" s="4">
        <v>743</v>
      </c>
      <c r="K71" t="s" s="4">
        <v>1211</v>
      </c>
      <c r="L71" t="n" s="5">
        <v>25000.0</v>
      </c>
      <c r="M71" t="s" s="4"/>
      <c r="N71" t="s" s="4"/>
      <c r="O71" t="n" s="5">
        <v>220500.0</v>
      </c>
      <c r="P71" t="n" s="5">
        <v>8.82</v>
      </c>
      <c r="Q71" t="s" s="4">
        <v>476</v>
      </c>
      <c r="R71" t="s" s="4">
        <v>1190</v>
      </c>
      <c r="S71" t="s" s="4"/>
      <c r="T71" t="s" s="4"/>
      <c r="U71" t="s" s="4"/>
    </row>
    <row r="72" spans="1:21">
      <c r="A72" t="n" s="2">
        <v>71</v>
      </c>
      <c r="B72" s="3">
        <f>HYPERLINK("https://my.zakupivli.pro/remote/dispatcher/state_purchase_view/63669549", "UA-2025-11-20-016158-a")</f>
        <v/>
      </c>
      <c r="C72" t="s" s="4">
        <v>713</v>
      </c>
      <c r="D72" t="s" s="4">
        <v>1030</v>
      </c>
      <c r="E72" t="s" s="4">
        <v>1135</v>
      </c>
      <c r="F72" t="s" s="4"/>
      <c r="G72" t="s" s="4">
        <v>4</v>
      </c>
      <c r="H72" t="s" s="4">
        <v>4</v>
      </c>
      <c r="I72" t="n" s="2">
        <v>5</v>
      </c>
      <c r="J72" t="s" s="4">
        <v>818</v>
      </c>
      <c r="K72" t="s" s="4">
        <v>1281</v>
      </c>
      <c r="L72" t="n" s="5">
        <v>25000.0</v>
      </c>
      <c r="M72" t="s" s="4"/>
      <c r="N72" t="s" s="4"/>
      <c r="O72" t="n" s="5">
        <v>226090.2</v>
      </c>
      <c r="P72" t="n" s="5">
        <v>9.04</v>
      </c>
      <c r="Q72" t="s" s="4">
        <v>343</v>
      </c>
      <c r="R72" t="s" s="4">
        <v>934</v>
      </c>
      <c r="S72" t="s" s="4"/>
      <c r="T72" t="s" s="4"/>
      <c r="U72" t="s" s="4"/>
    </row>
    <row r="73" spans="1:21">
      <c r="A73" t="n" s="2">
        <v>72</v>
      </c>
      <c r="B73" s="3">
        <f>HYPERLINK("https://my.zakupivli.pro/remote/dispatcher/state_purchase_view/63669549", "UA-2025-11-20-016158-a")</f>
        <v/>
      </c>
      <c r="C73" t="s" s="4">
        <v>713</v>
      </c>
      <c r="D73" t="s" s="4">
        <v>1030</v>
      </c>
      <c r="E73" t="s" s="4">
        <v>1135</v>
      </c>
      <c r="F73" t="s" s="4"/>
      <c r="G73" t="s" s="4">
        <v>4</v>
      </c>
      <c r="H73" t="s" s="4">
        <v>4</v>
      </c>
      <c r="I73" t="n" s="2">
        <v>5</v>
      </c>
      <c r="J73" t="s" s="4">
        <v>744</v>
      </c>
      <c r="K73" t="s" s="4">
        <v>1266</v>
      </c>
      <c r="L73" t="n" s="5">
        <v>25000.0</v>
      </c>
      <c r="M73" t="s" s="4"/>
      <c r="N73" t="s" s="4"/>
      <c r="O73" t="n" s="5">
        <v>240000.0</v>
      </c>
      <c r="P73" t="n" s="5">
        <v>9.60</v>
      </c>
      <c r="Q73" t="s" s="4">
        <v>255</v>
      </c>
      <c r="R73" t="s" s="4">
        <v>1198</v>
      </c>
      <c r="S73" t="s" s="4"/>
      <c r="T73" t="s" s="4"/>
      <c r="U73" t="s" s="4"/>
    </row>
    <row r="74" spans="1:21">
      <c r="A74" t="n" s="2">
        <v>73</v>
      </c>
      <c r="B74" s="3">
        <f>HYPERLINK("https://my.zakupivli.pro/remote/dispatcher/state_purchase_view/63669549", "UA-2025-11-20-016158-a")</f>
        <v/>
      </c>
      <c r="C74" t="s" s="4">
        <v>713</v>
      </c>
      <c r="D74" t="s" s="4">
        <v>1030</v>
      </c>
      <c r="E74" t="s" s="4">
        <v>1135</v>
      </c>
      <c r="F74" t="s" s="4"/>
      <c r="G74" t="s" s="4">
        <v>4</v>
      </c>
      <c r="H74" t="s" s="4">
        <v>4</v>
      </c>
      <c r="I74" t="n" s="2">
        <v>5</v>
      </c>
      <c r="J74" t="s" s="4">
        <v>719</v>
      </c>
      <c r="K74" t="s" s="4">
        <v>1158</v>
      </c>
      <c r="L74" t="n" s="5">
        <v>25000.0</v>
      </c>
      <c r="M74" t="s" s="4"/>
      <c r="N74" t="s" s="4"/>
      <c r="O74" t="n" s="5">
        <v>243420.0</v>
      </c>
      <c r="P74" t="n" s="5">
        <v>9.74</v>
      </c>
      <c r="Q74" t="s" s="4">
        <v>258</v>
      </c>
      <c r="R74" t="s" s="4">
        <v>906</v>
      </c>
      <c r="S74" t="s" s="4"/>
      <c r="T74" t="s" s="4"/>
      <c r="U74" t="s" s="4"/>
    </row>
    <row r="75" spans="1:21">
      <c r="A75" t="n" s="2">
        <v>74</v>
      </c>
      <c r="B75" s="3">
        <f>HYPERLINK("https://my.zakupivli.pro/remote/dispatcher/state_purchase_view/63669549", "UA-2025-11-20-016158-a")</f>
        <v/>
      </c>
      <c r="C75" t="s" s="4">
        <v>713</v>
      </c>
      <c r="D75" t="s" s="4">
        <v>1030</v>
      </c>
      <c r="E75" t="s" s="4">
        <v>1135</v>
      </c>
      <c r="F75" t="s" s="4"/>
      <c r="G75" t="s" s="4">
        <v>4</v>
      </c>
      <c r="H75" t="s" s="4">
        <v>4</v>
      </c>
      <c r="I75" t="n" s="2">
        <v>5</v>
      </c>
      <c r="J75" t="s" s="4">
        <v>736</v>
      </c>
      <c r="K75" t="s" s="4">
        <v>1251</v>
      </c>
      <c r="L75" t="n" s="5">
        <v>25000.0</v>
      </c>
      <c r="M75" t="s" s="4"/>
      <c r="N75" t="s" s="4"/>
      <c r="O75" t="n" s="5">
        <v>270000.0</v>
      </c>
      <c r="P75" t="n" s="5">
        <v>10.80</v>
      </c>
      <c r="Q75" t="s" s="4">
        <v>384</v>
      </c>
      <c r="R75" t="s" s="4">
        <v>1123</v>
      </c>
      <c r="S75" t="s" s="4"/>
      <c r="T75" t="s" s="4"/>
      <c r="U75" t="s" s="4"/>
    </row>
    <row r="76" spans="1:21">
      <c r="A76" t="n" s="2">
        <v>75</v>
      </c>
      <c r="B76" s="3">
        <f>HYPERLINK("https://my.zakupivli.pro/remote/dispatcher/state_purchase_view/63669389", "UA-2025-11-20-016214-a")</f>
        <v/>
      </c>
      <c r="C76" t="s" s="4">
        <v>674</v>
      </c>
      <c r="D76" t="s" s="4">
        <v>985</v>
      </c>
      <c r="E76" t="s" s="4">
        <v>1135</v>
      </c>
      <c r="F76" t="s" s="4"/>
      <c r="G76" t="s" s="4">
        <v>4</v>
      </c>
      <c r="H76" t="s" s="4">
        <v>4</v>
      </c>
      <c r="I76" t="n" s="2">
        <v>1</v>
      </c>
      <c r="J76" t="s" s="4">
        <v>754</v>
      </c>
      <c r="K76" t="s" s="4">
        <v>1260</v>
      </c>
      <c r="L76" t="n" s="5">
        <v>8870.0</v>
      </c>
      <c r="M76" t="s" s="4"/>
      <c r="N76" t="s" s="4"/>
      <c r="O76" t="n" s="5">
        <v>81426.6</v>
      </c>
      <c r="P76" t="n" s="5">
        <v>9.18</v>
      </c>
      <c r="Q76" t="s" s="4">
        <v>455</v>
      </c>
      <c r="R76" t="s" s="4">
        <v>1141</v>
      </c>
      <c r="S76" t="s" s="4"/>
      <c r="T76" t="s" s="4"/>
      <c r="U76" t="s" s="4"/>
    </row>
    <row r="77" spans="1:21">
      <c r="A77" t="n" s="2">
        <v>76</v>
      </c>
      <c r="B77" s="3">
        <f>HYPERLINK("https://my.zakupivli.pro/remote/dispatcher/state_purchase_view/63669358", "UA-2025-11-20-016203-a")</f>
        <v/>
      </c>
      <c r="C77" t="s" s="4">
        <v>732</v>
      </c>
      <c r="D77" t="s" s="4">
        <v>899</v>
      </c>
      <c r="E77" t="s" s="4">
        <v>1135</v>
      </c>
      <c r="F77" t="s" s="4"/>
      <c r="G77" t="s" s="4">
        <v>4</v>
      </c>
      <c r="H77" t="s" s="4">
        <v>4</v>
      </c>
      <c r="I77" t="n" s="2">
        <v>1</v>
      </c>
      <c r="J77" t="s" s="4">
        <v>737</v>
      </c>
      <c r="K77" t="s" s="4">
        <v>1267</v>
      </c>
      <c r="L77" t="n" s="5">
        <v>41460.0</v>
      </c>
      <c r="M77" t="s" s="4"/>
      <c r="N77" t="s" s="4"/>
      <c r="O77" t="n" s="5">
        <v>498763.8</v>
      </c>
      <c r="P77" t="n" s="5">
        <v>12.03</v>
      </c>
      <c r="Q77" t="s" s="4">
        <v>551</v>
      </c>
      <c r="R77" t="s" s="4">
        <v>927</v>
      </c>
      <c r="S77" t="s" s="4"/>
      <c r="T77" t="s" s="4"/>
      <c r="U77" t="s" s="4"/>
    </row>
    <row r="78" spans="1:21">
      <c r="A78" t="n" s="2">
        <v>77</v>
      </c>
      <c r="B78" s="3">
        <f>HYPERLINK("https://my.zakupivli.pro/remote/dispatcher/state_purchase_view/63669367", "UA-2025-11-20-016113-a")</f>
        <v/>
      </c>
      <c r="C78" t="s" s="4">
        <v>692</v>
      </c>
      <c r="D78" t="s" s="4">
        <v>1045</v>
      </c>
      <c r="E78" t="s" s="4">
        <v>1135</v>
      </c>
      <c r="F78" t="s" s="4"/>
      <c r="G78" t="s" s="4">
        <v>4</v>
      </c>
      <c r="H78" t="s" s="4">
        <v>4</v>
      </c>
      <c r="I78" t="n" s="2">
        <v>2</v>
      </c>
      <c r="J78" t="s" s="4">
        <v>737</v>
      </c>
      <c r="K78" t="s" s="4">
        <v>1267</v>
      </c>
      <c r="L78" t="n" s="5">
        <v>34660.0</v>
      </c>
      <c r="M78" t="s" s="4"/>
      <c r="N78" t="s" s="4"/>
      <c r="O78" t="n" s="5">
        <v>417583.68</v>
      </c>
      <c r="P78" t="n" s="5">
        <v>12.05</v>
      </c>
      <c r="Q78" t="s" s="4">
        <v>550</v>
      </c>
      <c r="R78" t="s" s="4">
        <v>927</v>
      </c>
      <c r="S78" t="s" s="4"/>
      <c r="T78" t="s" s="4"/>
      <c r="U78" t="s" s="4"/>
    </row>
    <row r="79" spans="1:21">
      <c r="A79" t="n" s="2">
        <v>78</v>
      </c>
      <c r="B79" s="3">
        <f>HYPERLINK("https://my.zakupivli.pro/remote/dispatcher/state_purchase_view/63669367", "UA-2025-11-20-016113-a")</f>
        <v/>
      </c>
      <c r="C79" t="s" s="4">
        <v>692</v>
      </c>
      <c r="D79" t="s" s="4">
        <v>1045</v>
      </c>
      <c r="E79" t="s" s="4">
        <v>1135</v>
      </c>
      <c r="F79" t="s" s="4"/>
      <c r="G79" t="s" s="4">
        <v>4</v>
      </c>
      <c r="H79" t="s" s="4">
        <v>4</v>
      </c>
      <c r="I79" t="n" s="2">
        <v>2</v>
      </c>
      <c r="J79" t="s" s="4">
        <v>766</v>
      </c>
      <c r="K79" t="s" s="4">
        <v>1205</v>
      </c>
      <c r="L79" t="n" s="5">
        <v>34660.0</v>
      </c>
      <c r="M79" t="s" s="4"/>
      <c r="N79" t="s" s="4"/>
      <c r="O79" t="n" s="5">
        <v>417999.6</v>
      </c>
      <c r="P79" t="n" s="5">
        <v>12.06</v>
      </c>
      <c r="Q79" t="s" s="4">
        <v>250</v>
      </c>
      <c r="R79" t="s" s="4">
        <v>987</v>
      </c>
      <c r="S79" t="s" s="4"/>
      <c r="T79" t="s" s="4"/>
      <c r="U79" t="s" s="4"/>
    </row>
    <row r="80" spans="1:21">
      <c r="A80" t="n" s="2">
        <v>79</v>
      </c>
      <c r="B80" s="3">
        <f>HYPERLINK("https://my.zakupivli.pro/remote/dispatcher/state_purchase_view/63668818", "UA-2025-11-20-015902-a")</f>
        <v/>
      </c>
      <c r="C80" t="s" s="4">
        <v>792</v>
      </c>
      <c r="D80" t="s" s="4">
        <v>895</v>
      </c>
      <c r="E80" t="s" s="4">
        <v>1135</v>
      </c>
      <c r="F80" t="s" s="4"/>
      <c r="G80" t="s" s="4">
        <v>4</v>
      </c>
      <c r="H80" t="s" s="4">
        <v>4</v>
      </c>
      <c r="I80" t="n" s="2">
        <v>2</v>
      </c>
      <c r="J80" t="s" s="4">
        <v>726</v>
      </c>
      <c r="K80" t="s" s="4">
        <v>1258</v>
      </c>
      <c r="L80" t="n" s="5">
        <v>175850.0</v>
      </c>
      <c r="M80" t="s" s="4"/>
      <c r="N80" t="s" s="4"/>
      <c r="O80" t="n" s="5">
        <v>1724455.44</v>
      </c>
      <c r="P80" t="n" s="5">
        <v>9.81</v>
      </c>
      <c r="Q80" t="s" s="4">
        <v>248</v>
      </c>
      <c r="R80" t="s" s="4">
        <v>2</v>
      </c>
      <c r="S80" t="s" s="4"/>
      <c r="T80" t="s" s="4"/>
      <c r="U80" t="s" s="4"/>
    </row>
    <row r="81" spans="1:21">
      <c r="A81" t="n" s="2">
        <v>80</v>
      </c>
      <c r="B81" s="3">
        <f>HYPERLINK("https://my.zakupivli.pro/remote/dispatcher/state_purchase_view/63668818", "UA-2025-11-20-015902-a")</f>
        <v/>
      </c>
      <c r="C81" t="s" s="4">
        <v>792</v>
      </c>
      <c r="D81" t="s" s="4">
        <v>895</v>
      </c>
      <c r="E81" t="s" s="4">
        <v>1135</v>
      </c>
      <c r="F81" t="s" s="4"/>
      <c r="G81" t="s" s="4">
        <v>4</v>
      </c>
      <c r="H81" t="s" s="4">
        <v>4</v>
      </c>
      <c r="I81" t="n" s="2">
        <v>2</v>
      </c>
      <c r="J81" t="s" s="4">
        <v>776</v>
      </c>
      <c r="K81" t="s" s="4">
        <v>1253</v>
      </c>
      <c r="L81" t="n" s="5">
        <v>175850.0</v>
      </c>
      <c r="M81" t="s" s="4"/>
      <c r="N81" t="s" s="4"/>
      <c r="O81" t="n" s="5">
        <v>1724877.48</v>
      </c>
      <c r="P81" t="n" s="5">
        <v>9.81</v>
      </c>
      <c r="Q81" t="s" s="4">
        <v>592</v>
      </c>
      <c r="R81" t="s" s="4">
        <v>1199</v>
      </c>
      <c r="S81" t="s" s="4"/>
      <c r="T81" t="s" s="4"/>
      <c r="U81" t="s" s="4"/>
    </row>
    <row r="82" spans="1:21">
      <c r="A82" t="n" s="2">
        <v>81</v>
      </c>
      <c r="B82" s="3">
        <f>HYPERLINK("https://my.zakupivli.pro/remote/dispatcher/state_purchase_view/63668213", "UA-2025-11-20-015699-a")</f>
        <v/>
      </c>
      <c r="C82" t="s" s="4">
        <v>33</v>
      </c>
      <c r="D82" t="s" s="4">
        <v>1286</v>
      </c>
      <c r="E82" t="s" s="4">
        <v>1135</v>
      </c>
      <c r="F82" t="s" s="4"/>
      <c r="G82" t="s" s="4">
        <v>4</v>
      </c>
      <c r="H82" t="s" s="4">
        <v>4</v>
      </c>
      <c r="I82" t="n" s="2">
        <v>9</v>
      </c>
      <c r="J82" t="s" s="4">
        <v>832</v>
      </c>
      <c r="K82" t="s" s="4">
        <v>1216</v>
      </c>
      <c r="L82" t="n" s="5">
        <v>78142.0</v>
      </c>
      <c r="M82" t="s" s="4"/>
      <c r="N82" t="s" s="4"/>
      <c r="O82" t="n" s="5">
        <v>646289.98</v>
      </c>
      <c r="P82" t="n" s="5">
        <v>8.27</v>
      </c>
      <c r="Q82" t="s" s="4">
        <v>574</v>
      </c>
      <c r="R82" t="s" s="4">
        <v>1147</v>
      </c>
      <c r="S82" t="s" s="4"/>
      <c r="T82" t="s" s="4"/>
      <c r="U82" t="s" s="4"/>
    </row>
    <row r="83" spans="1:21">
      <c r="A83" t="n" s="2">
        <v>82</v>
      </c>
      <c r="B83" s="3">
        <f>HYPERLINK("https://my.zakupivli.pro/remote/dispatcher/state_purchase_view/63668213", "UA-2025-11-20-015699-a")</f>
        <v/>
      </c>
      <c r="C83" t="s" s="4">
        <v>33</v>
      </c>
      <c r="D83" t="s" s="4">
        <v>1286</v>
      </c>
      <c r="E83" t="s" s="4">
        <v>1135</v>
      </c>
      <c r="F83" t="s" s="4"/>
      <c r="G83" t="s" s="4">
        <v>4</v>
      </c>
      <c r="H83" t="s" s="4">
        <v>4</v>
      </c>
      <c r="I83" t="n" s="2">
        <v>9</v>
      </c>
      <c r="J83" t="s" s="4">
        <v>805</v>
      </c>
      <c r="K83" t="s" s="4">
        <v>1254</v>
      </c>
      <c r="L83" t="n" s="5">
        <v>78142.0</v>
      </c>
      <c r="M83" t="s" s="4"/>
      <c r="N83" t="s" s="4"/>
      <c r="O83" t="n" s="5">
        <v>716990.05</v>
      </c>
      <c r="P83" t="n" s="5">
        <v>9.18</v>
      </c>
      <c r="Q83" t="s" s="4">
        <v>260</v>
      </c>
      <c r="R83" t="s" s="4">
        <v>1058</v>
      </c>
      <c r="S83" t="s" s="4"/>
      <c r="T83" t="s" s="4"/>
      <c r="U83" t="s" s="4"/>
    </row>
    <row r="84" spans="1:21">
      <c r="A84" t="n" s="2">
        <v>83</v>
      </c>
      <c r="B84" s="3">
        <f>HYPERLINK("https://my.zakupivli.pro/remote/dispatcher/state_purchase_view/63668213", "UA-2025-11-20-015699-a")</f>
        <v/>
      </c>
      <c r="C84" t="s" s="4">
        <v>33</v>
      </c>
      <c r="D84" t="s" s="4">
        <v>1286</v>
      </c>
      <c r="E84" t="s" s="4">
        <v>1135</v>
      </c>
      <c r="F84" t="s" s="4"/>
      <c r="G84" t="s" s="4">
        <v>4</v>
      </c>
      <c r="H84" t="s" s="4">
        <v>4</v>
      </c>
      <c r="I84" t="n" s="2">
        <v>9</v>
      </c>
      <c r="J84" t="s" s="4">
        <v>776</v>
      </c>
      <c r="K84" t="s" s="4">
        <v>1253</v>
      </c>
      <c r="L84" t="n" s="5">
        <v>78142.0</v>
      </c>
      <c r="M84" t="s" s="4"/>
      <c r="N84" t="s" s="4"/>
      <c r="O84" t="n" s="5">
        <v>736097.64</v>
      </c>
      <c r="P84" t="n" s="5">
        <v>9.42</v>
      </c>
      <c r="Q84" t="s" s="4">
        <v>593</v>
      </c>
      <c r="R84" t="s" s="4">
        <v>1199</v>
      </c>
      <c r="S84" t="s" s="4"/>
      <c r="T84" t="s" s="4"/>
      <c r="U84" t="s" s="4"/>
    </row>
    <row r="85" spans="1:21">
      <c r="A85" t="n" s="2">
        <v>84</v>
      </c>
      <c r="B85" s="3">
        <f>HYPERLINK("https://my.zakupivli.pro/remote/dispatcher/state_purchase_view/63668213", "UA-2025-11-20-015699-a")</f>
        <v/>
      </c>
      <c r="C85" t="s" s="4">
        <v>33</v>
      </c>
      <c r="D85" t="s" s="4">
        <v>1286</v>
      </c>
      <c r="E85" t="s" s="4">
        <v>1135</v>
      </c>
      <c r="F85" t="s" s="4"/>
      <c r="G85" t="s" s="4">
        <v>4</v>
      </c>
      <c r="H85" t="s" s="4">
        <v>4</v>
      </c>
      <c r="I85" t="n" s="2">
        <v>9</v>
      </c>
      <c r="J85" t="s" s="4">
        <v>719</v>
      </c>
      <c r="K85" t="s" s="4">
        <v>1158</v>
      </c>
      <c r="L85" t="n" s="5">
        <v>78142.0</v>
      </c>
      <c r="M85" t="s" s="4"/>
      <c r="N85" t="s" s="4"/>
      <c r="O85" t="n" s="5">
        <v>757195.98</v>
      </c>
      <c r="P85" t="n" s="5">
        <v>9.69</v>
      </c>
      <c r="Q85" t="s" s="4">
        <v>251</v>
      </c>
      <c r="R85" t="s" s="4">
        <v>906</v>
      </c>
      <c r="S85" t="s" s="4"/>
      <c r="T85" t="s" s="4"/>
      <c r="U85" t="s" s="4"/>
    </row>
    <row r="86" spans="1:21">
      <c r="A86" t="n" s="2">
        <v>85</v>
      </c>
      <c r="B86" s="3">
        <f>HYPERLINK("https://my.zakupivli.pro/remote/dispatcher/state_purchase_view/63668213", "UA-2025-11-20-015699-a")</f>
        <v/>
      </c>
      <c r="C86" t="s" s="4">
        <v>33</v>
      </c>
      <c r="D86" t="s" s="4">
        <v>1286</v>
      </c>
      <c r="E86" t="s" s="4">
        <v>1135</v>
      </c>
      <c r="F86" t="s" s="4"/>
      <c r="G86" t="s" s="4">
        <v>4</v>
      </c>
      <c r="H86" t="s" s="4">
        <v>4</v>
      </c>
      <c r="I86" t="n" s="2">
        <v>9</v>
      </c>
      <c r="J86" t="s" s="4">
        <v>830</v>
      </c>
      <c r="K86" t="s" s="4">
        <v>1265</v>
      </c>
      <c r="L86" t="n" s="5">
        <v>78142.0</v>
      </c>
      <c r="M86" t="s" s="4"/>
      <c r="N86" t="s" s="4"/>
      <c r="O86" t="n" s="5">
        <v>766104.17</v>
      </c>
      <c r="P86" t="n" s="5">
        <v>9.80</v>
      </c>
      <c r="Q86" t="s" s="4">
        <v>307</v>
      </c>
      <c r="R86" t="s" s="4">
        <v>1119</v>
      </c>
      <c r="S86" t="s" s="4"/>
      <c r="T86" t="s" s="4"/>
      <c r="U86" t="s" s="4"/>
    </row>
    <row r="87" spans="1:21">
      <c r="A87" t="n" s="2">
        <v>86</v>
      </c>
      <c r="B87" s="3">
        <f>HYPERLINK("https://my.zakupivli.pro/remote/dispatcher/state_purchase_view/63668213", "UA-2025-11-20-015699-a")</f>
        <v/>
      </c>
      <c r="C87" t="s" s="4">
        <v>33</v>
      </c>
      <c r="D87" t="s" s="4">
        <v>1286</v>
      </c>
      <c r="E87" t="s" s="4">
        <v>1135</v>
      </c>
      <c r="F87" t="s" s="4"/>
      <c r="G87" t="s" s="4">
        <v>4</v>
      </c>
      <c r="H87" t="s" s="4">
        <v>4</v>
      </c>
      <c r="I87" t="n" s="2">
        <v>9</v>
      </c>
      <c r="J87" t="s" s="4">
        <v>752</v>
      </c>
      <c r="K87" t="s" s="4">
        <v>1255</v>
      </c>
      <c r="L87" t="n" s="5">
        <v>78142.0</v>
      </c>
      <c r="M87" t="s" s="4"/>
      <c r="N87" t="s" s="4"/>
      <c r="O87" t="n" s="5">
        <v>768917.28</v>
      </c>
      <c r="P87" t="n" s="5">
        <v>9.84</v>
      </c>
      <c r="Q87" t="s" s="4">
        <v>257</v>
      </c>
      <c r="R87" t="s" s="4">
        <v>951</v>
      </c>
      <c r="S87" t="s" s="4"/>
      <c r="T87" t="s" s="4"/>
      <c r="U87" t="s" s="4"/>
    </row>
    <row r="88" spans="1:21">
      <c r="A88" t="n" s="2">
        <v>87</v>
      </c>
      <c r="B88" s="3">
        <f>HYPERLINK("https://my.zakupivli.pro/remote/dispatcher/state_purchase_view/63668213", "UA-2025-11-20-015699-a")</f>
        <v/>
      </c>
      <c r="C88" t="s" s="4">
        <v>33</v>
      </c>
      <c r="D88" t="s" s="4">
        <v>1286</v>
      </c>
      <c r="E88" t="s" s="4">
        <v>1135</v>
      </c>
      <c r="F88" t="s" s="4"/>
      <c r="G88" t="s" s="4">
        <v>4</v>
      </c>
      <c r="H88" t="s" s="4">
        <v>4</v>
      </c>
      <c r="I88" t="n" s="2">
        <v>9</v>
      </c>
      <c r="J88" t="s" s="4">
        <v>826</v>
      </c>
      <c r="K88" t="s" s="4">
        <v>1245</v>
      </c>
      <c r="L88" t="n" s="5">
        <v>78142.0</v>
      </c>
      <c r="M88" t="s" s="4"/>
      <c r="N88" t="s" s="4"/>
      <c r="O88" t="n" s="5">
        <v>820491.0</v>
      </c>
      <c r="P88" t="n" s="5">
        <v>10.50</v>
      </c>
      <c r="Q88" t="s" s="4">
        <v>246</v>
      </c>
      <c r="R88" t="s" s="4">
        <v>1314</v>
      </c>
      <c r="S88" t="s" s="4"/>
      <c r="T88" t="s" s="4"/>
      <c r="U88" t="s" s="4"/>
    </row>
    <row r="89" spans="1:21">
      <c r="A89" t="n" s="2">
        <v>88</v>
      </c>
      <c r="B89" s="3">
        <f>HYPERLINK("https://my.zakupivli.pro/remote/dispatcher/state_purchase_view/63668213", "UA-2025-11-20-015699-a")</f>
        <v/>
      </c>
      <c r="C89" t="s" s="4">
        <v>33</v>
      </c>
      <c r="D89" t="s" s="4">
        <v>1286</v>
      </c>
      <c r="E89" t="s" s="4">
        <v>1135</v>
      </c>
      <c r="F89" t="s" s="4"/>
      <c r="G89" t="s" s="4">
        <v>4</v>
      </c>
      <c r="H89" t="s" s="4">
        <v>4</v>
      </c>
      <c r="I89" t="n" s="2">
        <v>9</v>
      </c>
      <c r="J89" t="s" s="4">
        <v>737</v>
      </c>
      <c r="K89" t="s" s="4">
        <v>1267</v>
      </c>
      <c r="L89" t="n" s="5">
        <v>78142.0</v>
      </c>
      <c r="M89" t="s" s="4"/>
      <c r="N89" t="s" s="4"/>
      <c r="O89" t="n" s="5">
        <v>842995.9</v>
      </c>
      <c r="P89" t="n" s="5">
        <v>10.79</v>
      </c>
      <c r="Q89" t="s" s="4">
        <v>515</v>
      </c>
      <c r="R89" t="s" s="4">
        <v>927</v>
      </c>
      <c r="S89" t="s" s="4"/>
      <c r="T89" t="s" s="4"/>
      <c r="U89" t="s" s="4"/>
    </row>
    <row r="90" spans="1:21">
      <c r="A90" t="n" s="2">
        <v>89</v>
      </c>
      <c r="B90" s="3">
        <f>HYPERLINK("https://my.zakupivli.pro/remote/dispatcher/state_purchase_view/63668213", "UA-2025-11-20-015699-a")</f>
        <v/>
      </c>
      <c r="C90" t="s" s="4">
        <v>33</v>
      </c>
      <c r="D90" t="s" s="4">
        <v>1286</v>
      </c>
      <c r="E90" t="s" s="4">
        <v>1135</v>
      </c>
      <c r="F90" t="s" s="4"/>
      <c r="G90" t="s" s="4">
        <v>4</v>
      </c>
      <c r="H90" t="s" s="4">
        <v>4</v>
      </c>
      <c r="I90" t="n" s="2">
        <v>9</v>
      </c>
      <c r="J90" t="s" s="4">
        <v>736</v>
      </c>
      <c r="K90" t="s" s="4">
        <v>1251</v>
      </c>
      <c r="L90" t="n" s="5">
        <v>78142.0</v>
      </c>
      <c r="M90" t="s" s="4"/>
      <c r="N90" t="s" s="4"/>
      <c r="O90" t="n" s="5">
        <v>843933.6</v>
      </c>
      <c r="P90" t="n" s="5">
        <v>10.80</v>
      </c>
      <c r="Q90" t="s" s="4">
        <v>415</v>
      </c>
      <c r="R90" t="s" s="4">
        <v>1123</v>
      </c>
      <c r="S90" t="s" s="4"/>
      <c r="T90" t="s" s="4"/>
      <c r="U90" t="s" s="4"/>
    </row>
    <row r="91" spans="1:21">
      <c r="A91" t="n" s="2">
        <v>90</v>
      </c>
      <c r="B91" s="3">
        <f>HYPERLINK("https://my.zakupivli.pro/remote/dispatcher/state_purchase_view/63668211", "UA-2025-11-20-015695-a")</f>
        <v/>
      </c>
      <c r="C91" t="s" s="4">
        <v>639</v>
      </c>
      <c r="D91" t="s" s="4">
        <v>1111</v>
      </c>
      <c r="E91" t="s" s="4">
        <v>1135</v>
      </c>
      <c r="F91" t="s" s="4"/>
      <c r="G91" t="s" s="4">
        <v>4</v>
      </c>
      <c r="H91" t="s" s="4">
        <v>4</v>
      </c>
      <c r="I91" t="n" s="2">
        <v>3</v>
      </c>
      <c r="J91" t="s" s="4">
        <v>770</v>
      </c>
      <c r="K91" t="s" s="4">
        <v>1244</v>
      </c>
      <c r="L91" t="n" s="5">
        <v>6000.0</v>
      </c>
      <c r="M91" t="s" s="4"/>
      <c r="N91" t="s" s="4"/>
      <c r="O91" t="n" s="5">
        <v>61150.97</v>
      </c>
      <c r="P91" t="n" s="5">
        <v>10.19</v>
      </c>
      <c r="Q91" t="s" s="4">
        <v>245</v>
      </c>
      <c r="R91" t="s" s="4">
        <v>966</v>
      </c>
      <c r="S91" t="s" s="4"/>
      <c r="T91" t="s" s="4"/>
      <c r="U91" t="s" s="4"/>
    </row>
    <row r="92" spans="1:21">
      <c r="A92" t="n" s="2">
        <v>91</v>
      </c>
      <c r="B92" s="3">
        <f>HYPERLINK("https://my.zakupivli.pro/remote/dispatcher/state_purchase_view/63668211", "UA-2025-11-20-015695-a")</f>
        <v/>
      </c>
      <c r="C92" t="s" s="4">
        <v>639</v>
      </c>
      <c r="D92" t="s" s="4">
        <v>1111</v>
      </c>
      <c r="E92" t="s" s="4">
        <v>1135</v>
      </c>
      <c r="F92" t="s" s="4"/>
      <c r="G92" t="s" s="4">
        <v>4</v>
      </c>
      <c r="H92" t="s" s="4">
        <v>4</v>
      </c>
      <c r="I92" t="n" s="2">
        <v>3</v>
      </c>
      <c r="J92" t="s" s="4">
        <v>827</v>
      </c>
      <c r="K92" t="s" s="4">
        <v>1273</v>
      </c>
      <c r="L92" t="n" s="5">
        <v>6000.0</v>
      </c>
      <c r="M92" t="s" s="4"/>
      <c r="N92" t="s" s="4"/>
      <c r="O92" t="n" s="5">
        <v>61150.97</v>
      </c>
      <c r="P92" t="n" s="5">
        <v>10.19</v>
      </c>
      <c r="Q92" t="s" s="4">
        <v>263</v>
      </c>
      <c r="R92" t="s" s="4">
        <v>1054</v>
      </c>
      <c r="S92" t="s" s="4"/>
      <c r="T92" t="s" s="4"/>
      <c r="U92" t="s" s="4"/>
    </row>
    <row r="93" spans="1:21">
      <c r="A93" t="n" s="2">
        <v>92</v>
      </c>
      <c r="B93" s="3">
        <f>HYPERLINK("https://my.zakupivli.pro/remote/dispatcher/state_purchase_view/63668211", "UA-2025-11-20-015695-a")</f>
        <v/>
      </c>
      <c r="C93" t="s" s="4">
        <v>639</v>
      </c>
      <c r="D93" t="s" s="4">
        <v>1111</v>
      </c>
      <c r="E93" t="s" s="4">
        <v>1135</v>
      </c>
      <c r="F93" t="s" s="4"/>
      <c r="G93" t="s" s="4">
        <v>4</v>
      </c>
      <c r="H93" t="s" s="4">
        <v>4</v>
      </c>
      <c r="I93" t="n" s="2">
        <v>3</v>
      </c>
      <c r="J93" t="s" s="4">
        <v>757</v>
      </c>
      <c r="K93" t="s" s="4">
        <v>1264</v>
      </c>
      <c r="L93" t="n" s="5">
        <v>6000.0</v>
      </c>
      <c r="M93" t="s" s="4"/>
      <c r="N93" t="s" s="4"/>
      <c r="O93" t="n" s="5">
        <v>61499.52</v>
      </c>
      <c r="P93" t="n" s="5">
        <v>10.25</v>
      </c>
      <c r="Q93" t="s" s="4">
        <v>311</v>
      </c>
      <c r="R93" t="s" s="4">
        <v>969</v>
      </c>
      <c r="S93" t="s" s="4"/>
      <c r="T93" t="s" s="4"/>
      <c r="U93" t="s" s="4"/>
    </row>
    <row r="94" spans="1:21">
      <c r="A94" t="n" s="2">
        <v>93</v>
      </c>
      <c r="B94" s="3">
        <f>HYPERLINK("https://my.zakupivli.pro/remote/dispatcher/state_purchase_view/63668141", "UA-2025-11-20-015639-a")</f>
        <v/>
      </c>
      <c r="C94" t="s" s="4">
        <v>32</v>
      </c>
      <c r="D94" t="s" s="4">
        <v>1294</v>
      </c>
      <c r="E94" t="s" s="4">
        <v>1135</v>
      </c>
      <c r="F94" t="s" s="4"/>
      <c r="G94" t="s" s="4">
        <v>4</v>
      </c>
      <c r="H94" t="s" s="4">
        <v>4</v>
      </c>
      <c r="I94" t="n" s="2">
        <v>6</v>
      </c>
      <c r="J94" t="s" s="4">
        <v>804</v>
      </c>
      <c r="K94" t="s" s="4">
        <v>1239</v>
      </c>
      <c r="L94" t="n" s="5">
        <v>143000.0</v>
      </c>
      <c r="M94" t="s" s="4"/>
      <c r="N94" t="s" s="4"/>
      <c r="O94" t="n" s="5">
        <v>1349845.07</v>
      </c>
      <c r="P94" t="n" s="5">
        <v>9.44</v>
      </c>
      <c r="Q94" t="s" s="4">
        <v>555</v>
      </c>
      <c r="R94" t="s" s="4">
        <v>1107</v>
      </c>
      <c r="S94" t="s" s="4"/>
      <c r="T94" t="s" s="4"/>
      <c r="U94" t="s" s="4"/>
    </row>
    <row r="95" spans="1:21">
      <c r="A95" t="n" s="2">
        <v>94</v>
      </c>
      <c r="B95" s="3">
        <f>HYPERLINK("https://my.zakupivli.pro/remote/dispatcher/state_purchase_view/63668141", "UA-2025-11-20-015639-a")</f>
        <v/>
      </c>
      <c r="C95" t="s" s="4">
        <v>32</v>
      </c>
      <c r="D95" t="s" s="4">
        <v>1294</v>
      </c>
      <c r="E95" t="s" s="4">
        <v>1135</v>
      </c>
      <c r="F95" t="s" s="4"/>
      <c r="G95" t="s" s="4">
        <v>4</v>
      </c>
      <c r="H95" t="s" s="4">
        <v>4</v>
      </c>
      <c r="I95" t="n" s="2">
        <v>6</v>
      </c>
      <c r="J95" t="s" s="4">
        <v>808</v>
      </c>
      <c r="K95" t="s" s="4">
        <v>1274</v>
      </c>
      <c r="L95" t="n" s="5">
        <v>143000.0</v>
      </c>
      <c r="M95" t="s" s="4"/>
      <c r="N95" t="s" s="4"/>
      <c r="O95" t="n" s="5">
        <v>1353277.07</v>
      </c>
      <c r="P95" t="n" s="5">
        <v>9.46</v>
      </c>
      <c r="Q95" t="s" s="4">
        <v>528</v>
      </c>
      <c r="R95" t="s" s="4">
        <v>931</v>
      </c>
      <c r="S95" t="s" s="4"/>
      <c r="T95" t="s" s="4"/>
      <c r="U95" t="s" s="4"/>
    </row>
    <row r="96" spans="1:21">
      <c r="A96" t="n" s="2">
        <v>95</v>
      </c>
      <c r="B96" s="3">
        <f>HYPERLINK("https://my.zakupivli.pro/remote/dispatcher/state_purchase_view/63668141", "UA-2025-11-20-015639-a")</f>
        <v/>
      </c>
      <c r="C96" t="s" s="4">
        <v>32</v>
      </c>
      <c r="D96" t="s" s="4">
        <v>1294</v>
      </c>
      <c r="E96" t="s" s="4">
        <v>1135</v>
      </c>
      <c r="F96" t="s" s="4"/>
      <c r="G96" t="s" s="4">
        <v>4</v>
      </c>
      <c r="H96" t="s" s="4">
        <v>4</v>
      </c>
      <c r="I96" t="n" s="2">
        <v>6</v>
      </c>
      <c r="J96" t="s" s="4">
        <v>830</v>
      </c>
      <c r="K96" t="s" s="4">
        <v>1265</v>
      </c>
      <c r="L96" t="n" s="5">
        <v>143000.0</v>
      </c>
      <c r="M96" t="s" s="4"/>
      <c r="N96" t="s" s="4"/>
      <c r="O96" t="n" s="5">
        <v>1408836.0</v>
      </c>
      <c r="P96" t="n" s="5">
        <v>9.85</v>
      </c>
      <c r="Q96" t="s" s="4">
        <v>304</v>
      </c>
      <c r="R96" t="s" s="4">
        <v>1119</v>
      </c>
      <c r="S96" t="s" s="4"/>
      <c r="T96" t="s" s="4"/>
      <c r="U96" t="s" s="4"/>
    </row>
    <row r="97" spans="1:21">
      <c r="A97" t="n" s="2">
        <v>96</v>
      </c>
      <c r="B97" s="3">
        <f>HYPERLINK("https://my.zakupivli.pro/remote/dispatcher/state_purchase_view/63668141", "UA-2025-11-20-015639-a")</f>
        <v/>
      </c>
      <c r="C97" t="s" s="4">
        <v>32</v>
      </c>
      <c r="D97" t="s" s="4">
        <v>1294</v>
      </c>
      <c r="E97" t="s" s="4">
        <v>1135</v>
      </c>
      <c r="F97" t="s" s="4"/>
      <c r="G97" t="s" s="4">
        <v>4</v>
      </c>
      <c r="H97" t="s" s="4">
        <v>4</v>
      </c>
      <c r="I97" t="n" s="2">
        <v>6</v>
      </c>
      <c r="J97" t="s" s="4">
        <v>736</v>
      </c>
      <c r="K97" t="s" s="4">
        <v>1251</v>
      </c>
      <c r="L97" t="n" s="5">
        <v>143000.0</v>
      </c>
      <c r="M97" t="s" s="4"/>
      <c r="N97" t="s" s="4"/>
      <c r="O97" t="n" s="5">
        <v>1429676.82</v>
      </c>
      <c r="P97" t="n" s="5">
        <v>10.00</v>
      </c>
      <c r="Q97" t="s" s="4">
        <v>403</v>
      </c>
      <c r="R97" t="s" s="4">
        <v>1123</v>
      </c>
      <c r="S97" t="s" s="4"/>
      <c r="T97" t="s" s="4"/>
      <c r="U97" t="s" s="4"/>
    </row>
    <row r="98" spans="1:21">
      <c r="A98" t="n" s="2">
        <v>97</v>
      </c>
      <c r="B98" s="3">
        <f>HYPERLINK("https://my.zakupivli.pro/remote/dispatcher/state_purchase_view/63668141", "UA-2025-11-20-015639-a")</f>
        <v/>
      </c>
      <c r="C98" t="s" s="4">
        <v>32</v>
      </c>
      <c r="D98" t="s" s="4">
        <v>1294</v>
      </c>
      <c r="E98" t="s" s="4">
        <v>1135</v>
      </c>
      <c r="F98" t="s" s="4"/>
      <c r="G98" t="s" s="4">
        <v>4</v>
      </c>
      <c r="H98" t="s" s="4">
        <v>4</v>
      </c>
      <c r="I98" t="n" s="2">
        <v>6</v>
      </c>
      <c r="J98" t="s" s="4">
        <v>801</v>
      </c>
      <c r="K98" t="s" s="4">
        <v>1237</v>
      </c>
      <c r="L98" t="n" s="5">
        <v>143000.0</v>
      </c>
      <c r="M98" t="s" s="4"/>
      <c r="N98" t="s" s="4"/>
      <c r="O98" t="n" s="5">
        <v>1435816.67</v>
      </c>
      <c r="P98" t="n" s="5">
        <v>10.04</v>
      </c>
      <c r="Q98" t="s" s="4">
        <v>303</v>
      </c>
      <c r="R98" t="s" s="4">
        <v>1160</v>
      </c>
      <c r="S98" t="s" s="4"/>
      <c r="T98" t="s" s="4"/>
      <c r="U98" t="s" s="4"/>
    </row>
    <row r="99" spans="1:21">
      <c r="A99" t="n" s="2">
        <v>98</v>
      </c>
      <c r="B99" s="3">
        <f>HYPERLINK("https://my.zakupivli.pro/remote/dispatcher/state_purchase_view/63668141", "UA-2025-11-20-015639-a")</f>
        <v/>
      </c>
      <c r="C99" t="s" s="4">
        <v>32</v>
      </c>
      <c r="D99" t="s" s="4">
        <v>1294</v>
      </c>
      <c r="E99" t="s" s="4">
        <v>1135</v>
      </c>
      <c r="F99" t="s" s="4"/>
      <c r="G99" t="s" s="4">
        <v>4</v>
      </c>
      <c r="H99" t="s" s="4">
        <v>4</v>
      </c>
      <c r="I99" t="n" s="2">
        <v>6</v>
      </c>
      <c r="J99" t="s" s="4">
        <v>737</v>
      </c>
      <c r="K99" t="s" s="4">
        <v>1267</v>
      </c>
      <c r="L99" t="n" s="5">
        <v>143000.0</v>
      </c>
      <c r="M99" t="s" s="4"/>
      <c r="N99" t="s" s="4"/>
      <c r="O99" t="n" s="5">
        <v>1436463.6</v>
      </c>
      <c r="P99" t="n" s="5">
        <v>10.05</v>
      </c>
      <c r="Q99" t="s" s="4">
        <v>501</v>
      </c>
      <c r="R99" t="s" s="4">
        <v>927</v>
      </c>
      <c r="S99" t="s" s="4"/>
      <c r="T99" t="s" s="4"/>
      <c r="U99" t="s" s="4"/>
    </row>
    <row r="100" spans="1:21">
      <c r="A100" t="n" s="2">
        <v>99</v>
      </c>
      <c r="B100" s="3">
        <f>HYPERLINK("https://my.zakupivli.pro/remote/dispatcher/state_purchase_view/63667997", "UA-2025-11-20-015552-a")</f>
        <v/>
      </c>
      <c r="C100" t="s" s="4">
        <v>675</v>
      </c>
      <c r="D100" t="s" s="4">
        <v>1051</v>
      </c>
      <c r="E100" t="s" s="4">
        <v>1135</v>
      </c>
      <c r="F100" t="s" s="4"/>
      <c r="G100" t="s" s="4">
        <v>4</v>
      </c>
      <c r="H100" t="s" s="4">
        <v>4</v>
      </c>
      <c r="I100" t="n" s="2">
        <v>1</v>
      </c>
      <c r="J100" t="s" s="4">
        <v>757</v>
      </c>
      <c r="K100" t="s" s="4">
        <v>1264</v>
      </c>
      <c r="L100" t="n" s="5">
        <v>22000.0</v>
      </c>
      <c r="M100" t="s" s="4"/>
      <c r="N100" t="s" s="4"/>
      <c r="O100" t="n" s="5">
        <v>218856.0</v>
      </c>
      <c r="P100" t="n" s="5">
        <v>9.95</v>
      </c>
      <c r="Q100" t="s" s="4">
        <v>496</v>
      </c>
      <c r="R100" t="s" s="4">
        <v>969</v>
      </c>
      <c r="S100" t="s" s="4"/>
      <c r="T100" t="s" s="4"/>
      <c r="U100" t="s" s="4"/>
    </row>
    <row r="101" spans="1:21">
      <c r="A101" t="n" s="2">
        <v>100</v>
      </c>
      <c r="B101" s="3">
        <f>HYPERLINK("https://my.zakupivli.pro/remote/dispatcher/state_purchase_view/63667904", "UA-2025-11-20-015300-a")</f>
        <v/>
      </c>
      <c r="C101" t="s" s="4">
        <v>636</v>
      </c>
      <c r="D101" t="s" s="4">
        <v>1010</v>
      </c>
      <c r="E101" t="s" s="4">
        <v>1135</v>
      </c>
      <c r="F101" t="s" s="4"/>
      <c r="G101" t="s" s="4">
        <v>4</v>
      </c>
      <c r="H101" t="s" s="4">
        <v>4</v>
      </c>
      <c r="I101" t="n" s="2">
        <v>1</v>
      </c>
      <c r="J101" t="s" s="4">
        <v>743</v>
      </c>
      <c r="K101" t="s" s="4">
        <v>1211</v>
      </c>
      <c r="L101" t="n" s="5">
        <v>4000.0</v>
      </c>
      <c r="M101" t="s" s="4"/>
      <c r="N101" t="s" s="4"/>
      <c r="O101" t="n" s="5">
        <v>50040.0</v>
      </c>
      <c r="P101" t="n" s="5">
        <v>12.51</v>
      </c>
      <c r="Q101" t="s" s="4">
        <v>516</v>
      </c>
      <c r="R101" t="s" s="4">
        <v>1190</v>
      </c>
      <c r="S101" t="s" s="4"/>
      <c r="T101" t="s" s="4"/>
      <c r="U101" t="s" s="4"/>
    </row>
    <row r="102" spans="1:21">
      <c r="A102" t="n" s="2">
        <v>101</v>
      </c>
      <c r="B102" s="3">
        <f>HYPERLINK("https://my.zakupivli.pro/remote/dispatcher/state_purchase_view/63667144", "UA-2025-11-20-015175-a")</f>
        <v/>
      </c>
      <c r="C102" t="s" s="4">
        <v>674</v>
      </c>
      <c r="D102" t="s" s="4">
        <v>985</v>
      </c>
      <c r="E102" t="s" s="4">
        <v>1135</v>
      </c>
      <c r="F102" t="s" s="4"/>
      <c r="G102" t="s" s="4">
        <v>4</v>
      </c>
      <c r="H102" t="s" s="4">
        <v>4</v>
      </c>
      <c r="I102" t="n" s="2">
        <v>1</v>
      </c>
      <c r="J102" t="s" s="4">
        <v>754</v>
      </c>
      <c r="K102" t="s" s="4">
        <v>1260</v>
      </c>
      <c r="L102" t="n" s="5">
        <v>60000.0</v>
      </c>
      <c r="M102" t="s" s="4"/>
      <c r="N102" t="s" s="4"/>
      <c r="O102" t="n" s="5">
        <v>518400.0</v>
      </c>
      <c r="P102" t="n" s="5">
        <v>8.64</v>
      </c>
      <c r="Q102" t="s" s="4">
        <v>454</v>
      </c>
      <c r="R102" t="s" s="4">
        <v>1141</v>
      </c>
      <c r="S102" t="s" s="4"/>
      <c r="T102" t="s" s="4"/>
      <c r="U102" t="s" s="4"/>
    </row>
    <row r="103" spans="1:21">
      <c r="A103" t="n" s="2">
        <v>102</v>
      </c>
      <c r="B103" s="3">
        <f>HYPERLINK("https://my.zakupivli.pro/remote/dispatcher/state_purchase_view/63667083", "UA-2025-11-20-015130-a")</f>
        <v/>
      </c>
      <c r="C103" t="s" s="4">
        <v>681</v>
      </c>
      <c r="D103" t="s" s="4">
        <v>1028</v>
      </c>
      <c r="E103" t="s" s="4">
        <v>1135</v>
      </c>
      <c r="F103" t="s" s="4"/>
      <c r="G103" t="s" s="4">
        <v>4</v>
      </c>
      <c r="H103" t="s" s="4">
        <v>4</v>
      </c>
      <c r="I103" t="n" s="2">
        <v>2</v>
      </c>
      <c r="J103" t="s" s="4">
        <v>744</v>
      </c>
      <c r="K103" t="s" s="4">
        <v>1266</v>
      </c>
      <c r="L103" t="n" s="5">
        <v>40000.0</v>
      </c>
      <c r="M103" t="s" s="4"/>
      <c r="N103" t="s" s="4"/>
      <c r="O103" t="n" s="5">
        <v>502112.83</v>
      </c>
      <c r="P103" t="n" s="5">
        <v>12.55</v>
      </c>
      <c r="Q103" t="s" s="4">
        <v>241</v>
      </c>
      <c r="R103" t="s" s="4">
        <v>1194</v>
      </c>
      <c r="S103" t="s" s="4"/>
      <c r="T103" t="s" s="4"/>
      <c r="U103" t="s" s="4"/>
    </row>
    <row r="104" spans="1:21">
      <c r="A104" t="n" s="2">
        <v>103</v>
      </c>
      <c r="B104" s="3">
        <f>HYPERLINK("https://my.zakupivli.pro/remote/dispatcher/state_purchase_view/63667083", "UA-2025-11-20-015130-a")</f>
        <v/>
      </c>
      <c r="C104" t="s" s="4">
        <v>681</v>
      </c>
      <c r="D104" t="s" s="4">
        <v>1028</v>
      </c>
      <c r="E104" t="s" s="4">
        <v>1135</v>
      </c>
      <c r="F104" t="s" s="4"/>
      <c r="G104" t="s" s="4">
        <v>4</v>
      </c>
      <c r="H104" t="s" s="4">
        <v>4</v>
      </c>
      <c r="I104" t="n" s="2">
        <v>2</v>
      </c>
      <c r="J104" t="s" s="4">
        <v>736</v>
      </c>
      <c r="K104" t="s" s="4">
        <v>1251</v>
      </c>
      <c r="L104" t="n" s="5">
        <v>40000.0</v>
      </c>
      <c r="M104" t="s" s="4"/>
      <c r="N104" t="s" s="4"/>
      <c r="O104" t="n" s="5">
        <v>505200.0</v>
      </c>
      <c r="P104" t="n" s="5">
        <v>12.63</v>
      </c>
      <c r="Q104" t="s" s="4">
        <v>413</v>
      </c>
      <c r="R104" t="s" s="4">
        <v>1123</v>
      </c>
      <c r="S104" t="s" s="4"/>
      <c r="T104" t="s" s="4"/>
      <c r="U104" t="s" s="4"/>
    </row>
    <row r="105" spans="1:21">
      <c r="A105" t="n" s="2">
        <v>104</v>
      </c>
      <c r="B105" s="3">
        <f>HYPERLINK("https://my.zakupivli.pro/remote/dispatcher/state_purchase_view/63666832", "UA-2025-11-20-014985-a")</f>
        <v/>
      </c>
      <c r="C105" t="s" s="4">
        <v>35</v>
      </c>
      <c r="D105" t="s" s="4">
        <v>894</v>
      </c>
      <c r="E105" t="s" s="4">
        <v>1135</v>
      </c>
      <c r="F105" t="s" s="4"/>
      <c r="G105" t="s" s="4">
        <v>4</v>
      </c>
      <c r="H105" t="s" s="4">
        <v>4</v>
      </c>
      <c r="I105" t="n" s="2">
        <v>16</v>
      </c>
      <c r="J105" t="s" s="4">
        <v>793</v>
      </c>
      <c r="K105" t="s" s="4">
        <v>1257</v>
      </c>
      <c r="L105" t="n" s="5">
        <v>715700.0</v>
      </c>
      <c r="M105" t="s" s="4"/>
      <c r="N105" t="s" s="4"/>
      <c r="O105" t="n" s="5">
        <v>6253772.29</v>
      </c>
      <c r="P105" t="n" s="5">
        <v>8.74</v>
      </c>
      <c r="Q105" t="s" s="4">
        <v>249</v>
      </c>
      <c r="R105" t="s" s="4">
        <v>880</v>
      </c>
      <c r="S105" t="s" s="4"/>
      <c r="T105" t="s" s="4"/>
      <c r="U105" t="s" s="4"/>
    </row>
    <row r="106" spans="1:21">
      <c r="A106" t="n" s="2">
        <v>105</v>
      </c>
      <c r="B106" s="3">
        <f>HYPERLINK("https://my.zakupivli.pro/remote/dispatcher/state_purchase_view/63666832", "UA-2025-11-20-014985-a")</f>
        <v/>
      </c>
      <c r="C106" t="s" s="4">
        <v>35</v>
      </c>
      <c r="D106" t="s" s="4">
        <v>894</v>
      </c>
      <c r="E106" t="s" s="4">
        <v>1135</v>
      </c>
      <c r="F106" t="s" s="4"/>
      <c r="G106" t="s" s="4">
        <v>4</v>
      </c>
      <c r="H106" t="s" s="4">
        <v>4</v>
      </c>
      <c r="I106" t="n" s="2">
        <v>16</v>
      </c>
      <c r="J106" t="s" s="4">
        <v>818</v>
      </c>
      <c r="K106" t="s" s="4">
        <v>1281</v>
      </c>
      <c r="L106" t="n" s="5">
        <v>715700.0</v>
      </c>
      <c r="M106" t="s" s="4"/>
      <c r="N106" t="s" s="4"/>
      <c r="O106" t="n" s="5">
        <v>6270949.09</v>
      </c>
      <c r="P106" t="n" s="5">
        <v>8.76</v>
      </c>
      <c r="Q106" t="s" s="4">
        <v>336</v>
      </c>
      <c r="R106" t="s" s="4">
        <v>1101</v>
      </c>
      <c r="S106" t="s" s="4"/>
      <c r="T106" t="s" s="4"/>
      <c r="U106" t="s" s="4"/>
    </row>
    <row r="107" spans="1:21">
      <c r="A107" t="n" s="2">
        <v>106</v>
      </c>
      <c r="B107" s="3">
        <f>HYPERLINK("https://my.zakupivli.pro/remote/dispatcher/state_purchase_view/63666832", "UA-2025-11-20-014985-a")</f>
        <v/>
      </c>
      <c r="C107" t="s" s="4">
        <v>35</v>
      </c>
      <c r="D107" t="s" s="4">
        <v>894</v>
      </c>
      <c r="E107" t="s" s="4">
        <v>1135</v>
      </c>
      <c r="F107" t="s" s="4"/>
      <c r="G107" t="s" s="4">
        <v>4</v>
      </c>
      <c r="H107" t="s" s="4">
        <v>4</v>
      </c>
      <c r="I107" t="n" s="2">
        <v>16</v>
      </c>
      <c r="J107" t="s" s="4">
        <v>779</v>
      </c>
      <c r="K107" t="s" s="4">
        <v>1271</v>
      </c>
      <c r="L107" t="n" s="5">
        <v>715700.0</v>
      </c>
      <c r="M107" t="s" s="4"/>
      <c r="N107" t="s" s="4"/>
      <c r="O107" t="n" s="5">
        <v>6291003.0</v>
      </c>
      <c r="P107" t="n" s="5">
        <v>8.79</v>
      </c>
      <c r="Q107" t="s" s="4">
        <v>253</v>
      </c>
      <c r="R107" t="s" s="4">
        <v>1099</v>
      </c>
      <c r="S107" t="s" s="4"/>
      <c r="T107" t="s" s="4"/>
      <c r="U107" t="s" s="4"/>
    </row>
    <row r="108" spans="1:21">
      <c r="A108" t="n" s="2">
        <v>107</v>
      </c>
      <c r="B108" s="3">
        <f>HYPERLINK("https://my.zakupivli.pro/remote/dispatcher/state_purchase_view/63666832", "UA-2025-11-20-014985-a")</f>
        <v/>
      </c>
      <c r="C108" t="s" s="4">
        <v>35</v>
      </c>
      <c r="D108" t="s" s="4">
        <v>894</v>
      </c>
      <c r="E108" t="s" s="4">
        <v>1135</v>
      </c>
      <c r="F108" t="s" s="4"/>
      <c r="G108" t="s" s="4">
        <v>4</v>
      </c>
      <c r="H108" t="s" s="4">
        <v>4</v>
      </c>
      <c r="I108" t="n" s="2">
        <v>16</v>
      </c>
      <c r="J108" t="s" s="4">
        <v>821</v>
      </c>
      <c r="K108" t="s" s="4">
        <v>1226</v>
      </c>
      <c r="L108" t="n" s="5">
        <v>715700.0</v>
      </c>
      <c r="M108" t="s" s="4"/>
      <c r="N108" t="s" s="4"/>
      <c r="O108" t="n" s="5">
        <v>6331067.89</v>
      </c>
      <c r="P108" t="n" s="5">
        <v>8.85</v>
      </c>
      <c r="Q108" t="s" s="4">
        <v>489</v>
      </c>
      <c r="R108" t="s" s="4">
        <v>930</v>
      </c>
      <c r="S108" t="s" s="4"/>
      <c r="T108" t="s" s="4"/>
      <c r="U108" t="s" s="4"/>
    </row>
    <row r="109" spans="1:21">
      <c r="A109" t="n" s="2">
        <v>108</v>
      </c>
      <c r="B109" s="3">
        <f>HYPERLINK("https://my.zakupivli.pro/remote/dispatcher/state_purchase_view/63666832", "UA-2025-11-20-014985-a")</f>
        <v/>
      </c>
      <c r="C109" t="s" s="4">
        <v>35</v>
      </c>
      <c r="D109" t="s" s="4">
        <v>894</v>
      </c>
      <c r="E109" t="s" s="4">
        <v>1135</v>
      </c>
      <c r="F109" t="s" s="4"/>
      <c r="G109" t="s" s="4">
        <v>4</v>
      </c>
      <c r="H109" t="s" s="4">
        <v>4</v>
      </c>
      <c r="I109" t="n" s="2">
        <v>16</v>
      </c>
      <c r="J109" t="s" s="4">
        <v>807</v>
      </c>
      <c r="K109" t="s" s="4">
        <v>1217</v>
      </c>
      <c r="L109" t="n" s="5">
        <v>715700.0</v>
      </c>
      <c r="M109" t="s" s="4"/>
      <c r="N109" t="s" s="4"/>
      <c r="O109" t="n" s="5">
        <v>6382598.28</v>
      </c>
      <c r="P109" t="n" s="5">
        <v>8.92</v>
      </c>
      <c r="Q109" t="s" s="4">
        <v>274</v>
      </c>
      <c r="R109" t="s" s="4">
        <v>905</v>
      </c>
      <c r="S109" t="s" s="4"/>
      <c r="T109" t="s" s="4"/>
      <c r="U109" t="s" s="4"/>
    </row>
    <row r="110" spans="1:21">
      <c r="A110" t="n" s="2">
        <v>109</v>
      </c>
      <c r="B110" s="3">
        <f>HYPERLINK("https://my.zakupivli.pro/remote/dispatcher/state_purchase_view/63666832", "UA-2025-11-20-014985-a")</f>
        <v/>
      </c>
      <c r="C110" t="s" s="4">
        <v>35</v>
      </c>
      <c r="D110" t="s" s="4">
        <v>894</v>
      </c>
      <c r="E110" t="s" s="4">
        <v>1135</v>
      </c>
      <c r="F110" t="s" s="4"/>
      <c r="G110" t="s" s="4">
        <v>4</v>
      </c>
      <c r="H110" t="s" s="4">
        <v>4</v>
      </c>
      <c r="I110" t="n" s="2">
        <v>16</v>
      </c>
      <c r="J110" t="s" s="4">
        <v>751</v>
      </c>
      <c r="K110" t="s" s="4">
        <v>1284</v>
      </c>
      <c r="L110" t="n" s="5">
        <v>715700.0</v>
      </c>
      <c r="M110" t="s" s="4"/>
      <c r="N110" t="s" s="4"/>
      <c r="O110" t="n" s="5">
        <v>6382598.29</v>
      </c>
      <c r="P110" t="n" s="5">
        <v>8.92</v>
      </c>
      <c r="Q110" t="s" s="4">
        <v>360</v>
      </c>
      <c r="R110" t="s" s="4">
        <v>1201</v>
      </c>
      <c r="S110" t="s" s="4"/>
      <c r="T110" t="s" s="4"/>
      <c r="U110" t="s" s="4"/>
    </row>
    <row r="111" spans="1:21">
      <c r="A111" t="n" s="2">
        <v>110</v>
      </c>
      <c r="B111" s="3">
        <f>HYPERLINK("https://my.zakupivli.pro/remote/dispatcher/state_purchase_view/63666832", "UA-2025-11-20-014985-a")</f>
        <v/>
      </c>
      <c r="C111" t="s" s="4">
        <v>35</v>
      </c>
      <c r="D111" t="s" s="4">
        <v>894</v>
      </c>
      <c r="E111" t="s" s="4">
        <v>1135</v>
      </c>
      <c r="F111" t="s" s="4"/>
      <c r="G111" t="s" s="4">
        <v>4</v>
      </c>
      <c r="H111" t="s" s="4">
        <v>4</v>
      </c>
      <c r="I111" t="n" s="2">
        <v>16</v>
      </c>
      <c r="J111" t="s" s="4">
        <v>776</v>
      </c>
      <c r="K111" t="s" s="4">
        <v>1253</v>
      </c>
      <c r="L111" t="n" s="5">
        <v>715700.0</v>
      </c>
      <c r="M111" t="s" s="4"/>
      <c r="N111" t="s" s="4"/>
      <c r="O111" t="n" s="5">
        <v>6424123.2</v>
      </c>
      <c r="P111" t="n" s="5">
        <v>8.98</v>
      </c>
      <c r="Q111" t="s" s="4">
        <v>325</v>
      </c>
      <c r="R111" t="s" s="4">
        <v>1200</v>
      </c>
      <c r="S111" t="s" s="4"/>
      <c r="T111" t="s" s="4"/>
      <c r="U111" t="s" s="4"/>
    </row>
    <row r="112" spans="1:21">
      <c r="A112" t="n" s="2">
        <v>111</v>
      </c>
      <c r="B112" s="3">
        <f>HYPERLINK("https://my.zakupivli.pro/remote/dispatcher/state_purchase_view/63666832", "UA-2025-11-20-014985-a")</f>
        <v/>
      </c>
      <c r="C112" t="s" s="4">
        <v>35</v>
      </c>
      <c r="D112" t="s" s="4">
        <v>894</v>
      </c>
      <c r="E112" t="s" s="4">
        <v>1135</v>
      </c>
      <c r="F112" t="s" s="4"/>
      <c r="G112" t="s" s="4">
        <v>4</v>
      </c>
      <c r="H112" t="s" s="4">
        <v>4</v>
      </c>
      <c r="I112" t="n" s="2">
        <v>16</v>
      </c>
      <c r="J112" t="s" s="4">
        <v>800</v>
      </c>
      <c r="K112" t="s" s="4">
        <v>1278</v>
      </c>
      <c r="L112" t="n" s="5">
        <v>715700.0</v>
      </c>
      <c r="M112" t="s" s="4"/>
      <c r="N112" t="s" s="4"/>
      <c r="O112" t="n" s="5">
        <v>6555812.0</v>
      </c>
      <c r="P112" t="n" s="5">
        <v>9.16</v>
      </c>
      <c r="Q112" t="s" s="4">
        <v>465</v>
      </c>
      <c r="R112" t="s" s="4">
        <v>1188</v>
      </c>
      <c r="S112" t="s" s="4"/>
      <c r="T112" t="s" s="4"/>
      <c r="U112" t="s" s="4"/>
    </row>
    <row r="113" spans="1:21">
      <c r="A113" t="n" s="2">
        <v>112</v>
      </c>
      <c r="B113" s="3">
        <f>HYPERLINK("https://my.zakupivli.pro/remote/dispatcher/state_purchase_view/63666832", "UA-2025-11-20-014985-a")</f>
        <v/>
      </c>
      <c r="C113" t="s" s="4">
        <v>35</v>
      </c>
      <c r="D113" t="s" s="4">
        <v>894</v>
      </c>
      <c r="E113" t="s" s="4">
        <v>1135</v>
      </c>
      <c r="F113" t="s" s="4"/>
      <c r="G113" t="s" s="4">
        <v>4</v>
      </c>
      <c r="H113" t="s" s="4">
        <v>4</v>
      </c>
      <c r="I113" t="n" s="2">
        <v>16</v>
      </c>
      <c r="J113" t="s" s="4">
        <v>773</v>
      </c>
      <c r="K113" t="s" s="4">
        <v>1243</v>
      </c>
      <c r="L113" t="n" s="5">
        <v>715700.0</v>
      </c>
      <c r="M113" t="s" s="4"/>
      <c r="N113" t="s" s="4"/>
      <c r="O113" t="n" s="5">
        <v>6613068.0</v>
      </c>
      <c r="P113" t="n" s="5">
        <v>9.24</v>
      </c>
      <c r="Q113" t="s" s="4">
        <v>236</v>
      </c>
      <c r="R113" t="s" s="4">
        <v>1094</v>
      </c>
      <c r="S113" t="s" s="4"/>
      <c r="T113" t="s" s="4"/>
      <c r="U113" t="s" s="4"/>
    </row>
    <row r="114" spans="1:21">
      <c r="A114" t="n" s="2">
        <v>113</v>
      </c>
      <c r="B114" s="3">
        <f>HYPERLINK("https://my.zakupivli.pro/remote/dispatcher/state_purchase_view/63666832", "UA-2025-11-20-014985-a")</f>
        <v/>
      </c>
      <c r="C114" t="s" s="4">
        <v>35</v>
      </c>
      <c r="D114" t="s" s="4">
        <v>894</v>
      </c>
      <c r="E114" t="s" s="4">
        <v>1135</v>
      </c>
      <c r="F114" t="s" s="4"/>
      <c r="G114" t="s" s="4">
        <v>4</v>
      </c>
      <c r="H114" t="s" s="4">
        <v>4</v>
      </c>
      <c r="I114" t="n" s="2">
        <v>16</v>
      </c>
      <c r="J114" t="s" s="4">
        <v>829</v>
      </c>
      <c r="K114" t="s" s="4">
        <v>1222</v>
      </c>
      <c r="L114" t="n" s="5">
        <v>715700.0</v>
      </c>
      <c r="M114" t="s" s="4"/>
      <c r="N114" t="s" s="4"/>
      <c r="O114" t="n" s="5">
        <v>6681775.2</v>
      </c>
      <c r="P114" t="n" s="5">
        <v>9.34</v>
      </c>
      <c r="Q114" t="s" s="4">
        <v>345</v>
      </c>
      <c r="R114" t="s" s="4">
        <v>1315</v>
      </c>
      <c r="S114" t="s" s="4"/>
      <c r="T114" t="s" s="4"/>
      <c r="U114" t="s" s="4"/>
    </row>
    <row r="115" spans="1:21">
      <c r="A115" t="n" s="2">
        <v>114</v>
      </c>
      <c r="B115" s="3">
        <f>HYPERLINK("https://my.zakupivli.pro/remote/dispatcher/state_purchase_view/63666832", "UA-2025-11-20-014985-a")</f>
        <v/>
      </c>
      <c r="C115" t="s" s="4">
        <v>35</v>
      </c>
      <c r="D115" t="s" s="4">
        <v>894</v>
      </c>
      <c r="E115" t="s" s="4">
        <v>1135</v>
      </c>
      <c r="F115" t="s" s="4"/>
      <c r="G115" t="s" s="4">
        <v>4</v>
      </c>
      <c r="H115" t="s" s="4">
        <v>4</v>
      </c>
      <c r="I115" t="n" s="2">
        <v>16</v>
      </c>
      <c r="J115" t="s" s="4">
        <v>772</v>
      </c>
      <c r="K115" t="s" s="4">
        <v>1261</v>
      </c>
      <c r="L115" t="n" s="5">
        <v>715700.0</v>
      </c>
      <c r="M115" t="s" s="4"/>
      <c r="N115" t="s" s="4"/>
      <c r="O115" t="n" s="5">
        <v>6810601.2</v>
      </c>
      <c r="P115" t="n" s="5">
        <v>9.52</v>
      </c>
      <c r="Q115" t="s" s="4">
        <v>234</v>
      </c>
      <c r="R115" t="s" s="4">
        <v>1289</v>
      </c>
      <c r="S115" t="s" s="4"/>
      <c r="T115" t="s" s="4"/>
      <c r="U115" t="s" s="4"/>
    </row>
    <row r="116" spans="1:21">
      <c r="A116" t="n" s="2">
        <v>115</v>
      </c>
      <c r="B116" s="3">
        <f>HYPERLINK("https://my.zakupivli.pro/remote/dispatcher/state_purchase_view/63666832", "UA-2025-11-20-014985-a")</f>
        <v/>
      </c>
      <c r="C116" t="s" s="4">
        <v>35</v>
      </c>
      <c r="D116" t="s" s="4">
        <v>894</v>
      </c>
      <c r="E116" t="s" s="4">
        <v>1135</v>
      </c>
      <c r="F116" t="s" s="4"/>
      <c r="G116" t="s" s="4">
        <v>4</v>
      </c>
      <c r="H116" t="s" s="4">
        <v>4</v>
      </c>
      <c r="I116" t="n" s="2">
        <v>16</v>
      </c>
      <c r="J116" t="s" s="4">
        <v>802</v>
      </c>
      <c r="K116" t="s" s="4">
        <v>1240</v>
      </c>
      <c r="L116" t="n" s="5">
        <v>715700.0</v>
      </c>
      <c r="M116" t="s" s="4"/>
      <c r="N116" t="s" s="4"/>
      <c r="O116" t="n" s="5">
        <v>6810601.2</v>
      </c>
      <c r="P116" t="n" s="5">
        <v>9.52</v>
      </c>
      <c r="Q116" t="s" s="4">
        <v>233</v>
      </c>
      <c r="R116" t="s" s="4">
        <v>1187</v>
      </c>
      <c r="S116" t="s" s="4"/>
      <c r="T116" t="s" s="4"/>
      <c r="U116" t="s" s="4"/>
    </row>
    <row r="117" spans="1:21">
      <c r="A117" t="n" s="2">
        <v>116</v>
      </c>
      <c r="B117" s="3">
        <f>HYPERLINK("https://my.zakupivli.pro/remote/dispatcher/state_purchase_view/63666832", "UA-2025-11-20-014985-a")</f>
        <v/>
      </c>
      <c r="C117" t="s" s="4">
        <v>35</v>
      </c>
      <c r="D117" t="s" s="4">
        <v>894</v>
      </c>
      <c r="E117" t="s" s="4">
        <v>1135</v>
      </c>
      <c r="F117" t="s" s="4"/>
      <c r="G117" t="s" s="4">
        <v>4</v>
      </c>
      <c r="H117" t="s" s="4">
        <v>4</v>
      </c>
      <c r="I117" t="n" s="2">
        <v>16</v>
      </c>
      <c r="J117" t="s" s="4">
        <v>830</v>
      </c>
      <c r="K117" t="s" s="4">
        <v>1265</v>
      </c>
      <c r="L117" t="n" s="5">
        <v>715700.0</v>
      </c>
      <c r="M117" t="s" s="4"/>
      <c r="N117" t="s" s="4"/>
      <c r="O117" t="n" s="5">
        <v>6810601.2</v>
      </c>
      <c r="P117" t="n" s="5">
        <v>9.52</v>
      </c>
      <c r="Q117" t="s" s="4">
        <v>237</v>
      </c>
      <c r="R117" t="s" s="4">
        <v>1119</v>
      </c>
      <c r="S117" t="s" s="4"/>
      <c r="T117" t="s" s="4"/>
      <c r="U117" t="s" s="4"/>
    </row>
    <row r="118" spans="1:21">
      <c r="A118" t="n" s="2">
        <v>117</v>
      </c>
      <c r="B118" s="3">
        <f>HYPERLINK("https://my.zakupivli.pro/remote/dispatcher/state_purchase_view/63666832", "UA-2025-11-20-014985-a")</f>
        <v/>
      </c>
      <c r="C118" t="s" s="4">
        <v>35</v>
      </c>
      <c r="D118" t="s" s="4">
        <v>894</v>
      </c>
      <c r="E118" t="s" s="4">
        <v>1135</v>
      </c>
      <c r="F118" t="s" s="4"/>
      <c r="G118" t="s" s="4">
        <v>4</v>
      </c>
      <c r="H118" t="s" s="4">
        <v>4</v>
      </c>
      <c r="I118" t="n" s="2">
        <v>16</v>
      </c>
      <c r="J118" t="s" s="4">
        <v>803</v>
      </c>
      <c r="K118" t="s" s="4">
        <v>1252</v>
      </c>
      <c r="L118" t="n" s="5">
        <v>715700.0</v>
      </c>
      <c r="M118" t="s" s="4"/>
      <c r="N118" t="s" s="4"/>
      <c r="O118" t="n" s="5">
        <v>6810601.2</v>
      </c>
      <c r="P118" t="n" s="5">
        <v>9.52</v>
      </c>
      <c r="Q118" t="s" s="4">
        <v>238</v>
      </c>
      <c r="R118" t="s" s="4">
        <v>928</v>
      </c>
      <c r="S118" t="s" s="4"/>
      <c r="T118" t="s" s="4"/>
      <c r="U118" t="s" s="4"/>
    </row>
    <row r="119" spans="1:21">
      <c r="A119" t="n" s="2">
        <v>118</v>
      </c>
      <c r="B119" s="3">
        <f>HYPERLINK("https://my.zakupivli.pro/remote/dispatcher/state_purchase_view/63666832", "UA-2025-11-20-014985-a")</f>
        <v/>
      </c>
      <c r="C119" t="s" s="4">
        <v>35</v>
      </c>
      <c r="D119" t="s" s="4">
        <v>894</v>
      </c>
      <c r="E119" t="s" s="4">
        <v>1135</v>
      </c>
      <c r="F119" t="s" s="4"/>
      <c r="G119" t="s" s="4">
        <v>4</v>
      </c>
      <c r="H119" t="s" s="4">
        <v>4</v>
      </c>
      <c r="I119" t="n" s="2">
        <v>16</v>
      </c>
      <c r="J119" t="s" s="4">
        <v>718</v>
      </c>
      <c r="K119" t="s" s="4">
        <v>1212</v>
      </c>
      <c r="L119" t="n" s="5">
        <v>715700.0</v>
      </c>
      <c r="M119" t="s" s="4"/>
      <c r="N119" t="s" s="4"/>
      <c r="O119" t="n" s="5">
        <v>6810601.2</v>
      </c>
      <c r="P119" t="n" s="5">
        <v>9.52</v>
      </c>
      <c r="Q119" t="s" s="4">
        <v>376</v>
      </c>
      <c r="R119" t="s" s="4">
        <v>887</v>
      </c>
      <c r="S119" t="s" s="4"/>
      <c r="T119" t="s" s="4"/>
      <c r="U119" t="s" s="4"/>
    </row>
    <row r="120" spans="1:21">
      <c r="A120" t="n" s="2">
        <v>119</v>
      </c>
      <c r="B120" s="3">
        <f>HYPERLINK("https://my.zakupivli.pro/remote/dispatcher/state_purchase_view/63666832", "UA-2025-11-20-014985-a")</f>
        <v/>
      </c>
      <c r="C120" t="s" s="4">
        <v>35</v>
      </c>
      <c r="D120" t="s" s="4">
        <v>894</v>
      </c>
      <c r="E120" t="s" s="4">
        <v>1135</v>
      </c>
      <c r="F120" t="s" s="4"/>
      <c r="G120" t="s" s="4">
        <v>4</v>
      </c>
      <c r="H120" t="s" s="4">
        <v>4</v>
      </c>
      <c r="I120" t="n" s="2">
        <v>16</v>
      </c>
      <c r="J120" t="s" s="4">
        <v>678</v>
      </c>
      <c r="K120" t="s" s="4">
        <v>1272</v>
      </c>
      <c r="L120" t="n" s="5">
        <v>715700.0</v>
      </c>
      <c r="M120" t="s" s="4"/>
      <c r="N120" t="s" s="4"/>
      <c r="O120" t="n" s="5">
        <v>6814548.93</v>
      </c>
      <c r="P120" t="n" s="5">
        <v>9.52</v>
      </c>
      <c r="Q120" t="s" s="4">
        <v>557</v>
      </c>
      <c r="R120" t="s" s="4">
        <v>891</v>
      </c>
      <c r="S120" t="s" s="4"/>
      <c r="T120" t="s" s="4"/>
      <c r="U120" t="s" s="4"/>
    </row>
    <row r="121" spans="1:21">
      <c r="A121" t="n" s="2">
        <v>120</v>
      </c>
      <c r="B121" s="3">
        <f>HYPERLINK("https://my.zakupivli.pro/remote/dispatcher/state_purchase_view/63666639", "UA-2025-11-20-014910-a")</f>
        <v/>
      </c>
      <c r="C121" t="s" s="4">
        <v>788</v>
      </c>
      <c r="D121" t="s" s="4">
        <v>1293</v>
      </c>
      <c r="E121" t="s" s="4">
        <v>1135</v>
      </c>
      <c r="F121" t="s" s="4"/>
      <c r="G121" t="s" s="4">
        <v>4</v>
      </c>
      <c r="H121" t="s" s="4">
        <v>4</v>
      </c>
      <c r="I121" t="n" s="2">
        <v>1</v>
      </c>
      <c r="J121" t="s" s="4">
        <v>757</v>
      </c>
      <c r="K121" t="s" s="4">
        <v>1264</v>
      </c>
      <c r="L121" t="n" s="5">
        <v>21100.0</v>
      </c>
      <c r="M121" t="s" s="4"/>
      <c r="N121" t="s" s="4"/>
      <c r="O121" t="n" s="5">
        <v>187411.55</v>
      </c>
      <c r="P121" t="n" s="5">
        <v>8.88</v>
      </c>
      <c r="Q121" t="s" s="4">
        <v>548</v>
      </c>
      <c r="R121" t="s" s="4">
        <v>969</v>
      </c>
      <c r="S121" t="s" s="4"/>
      <c r="T121" t="s" s="4"/>
      <c r="U121" t="s" s="4"/>
    </row>
    <row r="122" spans="1:21">
      <c r="A122" t="n" s="2">
        <v>121</v>
      </c>
      <c r="B122" s="3">
        <f>HYPERLINK("https://my.zakupivli.pro/remote/dispatcher/state_purchase_view/63666479", "UA-2025-11-20-014874-a")</f>
        <v/>
      </c>
      <c r="C122" t="s" s="4">
        <v>39</v>
      </c>
      <c r="D122" t="s" s="4">
        <v>1143</v>
      </c>
      <c r="E122" t="s" s="4">
        <v>1135</v>
      </c>
      <c r="F122" t="s" s="4"/>
      <c r="G122" t="s" s="4">
        <v>4</v>
      </c>
      <c r="H122" t="s" s="4">
        <v>4</v>
      </c>
      <c r="I122" t="n" s="2">
        <v>16</v>
      </c>
      <c r="J122" t="s" s="4">
        <v>796</v>
      </c>
      <c r="K122" t="s" s="4">
        <v>1246</v>
      </c>
      <c r="L122" t="n" s="5">
        <v>56000.0</v>
      </c>
      <c r="M122" t="s" s="4"/>
      <c r="N122" t="s" s="4"/>
      <c r="O122" t="n" s="5">
        <v>492705.7</v>
      </c>
      <c r="P122" t="n" s="5">
        <v>8.80</v>
      </c>
      <c r="Q122" t="s" s="4">
        <v>383</v>
      </c>
      <c r="R122" t="s" s="4">
        <v>1153</v>
      </c>
      <c r="S122" t="s" s="4"/>
      <c r="T122" t="s" s="4"/>
      <c r="U122" t="s" s="4"/>
    </row>
    <row r="123" spans="1:21">
      <c r="A123" t="n" s="2">
        <v>122</v>
      </c>
      <c r="B123" s="3">
        <f>HYPERLINK("https://my.zakupivli.pro/remote/dispatcher/state_purchase_view/63666479", "UA-2025-11-20-014874-a")</f>
        <v/>
      </c>
      <c r="C123" t="s" s="4">
        <v>39</v>
      </c>
      <c r="D123" t="s" s="4">
        <v>1143</v>
      </c>
      <c r="E123" t="s" s="4">
        <v>1135</v>
      </c>
      <c r="F123" t="s" s="4"/>
      <c r="G123" t="s" s="4">
        <v>4</v>
      </c>
      <c r="H123" t="s" s="4">
        <v>4</v>
      </c>
      <c r="I123" t="n" s="2">
        <v>16</v>
      </c>
      <c r="J123" t="s" s="4">
        <v>831</v>
      </c>
      <c r="K123" t="s" s="4">
        <v>1219</v>
      </c>
      <c r="L123" t="n" s="5">
        <v>56000.0</v>
      </c>
      <c r="M123" t="s" s="4"/>
      <c r="N123" t="s" s="4"/>
      <c r="O123" t="n" s="5">
        <v>499714.65</v>
      </c>
      <c r="P123" t="n" s="5">
        <v>8.92</v>
      </c>
      <c r="Q123" t="s" s="4">
        <v>469</v>
      </c>
      <c r="R123" t="s" s="4">
        <v>1116</v>
      </c>
      <c r="S123" t="s" s="4"/>
      <c r="T123" t="s" s="4"/>
      <c r="U123" t="s" s="4"/>
    </row>
    <row r="124" spans="1:21">
      <c r="A124" t="n" s="2">
        <v>123</v>
      </c>
      <c r="B124" s="3">
        <f>HYPERLINK("https://my.zakupivli.pro/remote/dispatcher/state_purchase_view/63666479", "UA-2025-11-20-014874-a")</f>
        <v/>
      </c>
      <c r="C124" t="s" s="4">
        <v>39</v>
      </c>
      <c r="D124" t="s" s="4">
        <v>1143</v>
      </c>
      <c r="E124" t="s" s="4">
        <v>1135</v>
      </c>
      <c r="F124" t="s" s="4"/>
      <c r="G124" t="s" s="4">
        <v>4</v>
      </c>
      <c r="H124" t="s" s="4">
        <v>4</v>
      </c>
      <c r="I124" t="n" s="2">
        <v>16</v>
      </c>
      <c r="J124" t="s" s="4">
        <v>817</v>
      </c>
      <c r="K124" t="s" s="4">
        <v>1247</v>
      </c>
      <c r="L124" t="n" s="5">
        <v>56000.0</v>
      </c>
      <c r="M124" t="s" s="4"/>
      <c r="N124" t="s" s="4"/>
      <c r="O124" t="n" s="5">
        <v>502152.0</v>
      </c>
      <c r="P124" t="n" s="5">
        <v>8.97</v>
      </c>
      <c r="Q124" t="s" s="4">
        <v>419</v>
      </c>
      <c r="R124" t="s" s="4">
        <v>1176</v>
      </c>
      <c r="S124" t="s" s="4"/>
      <c r="T124" t="s" s="4"/>
      <c r="U124" t="s" s="4"/>
    </row>
    <row r="125" spans="1:21">
      <c r="A125" t="n" s="2">
        <v>124</v>
      </c>
      <c r="B125" s="3">
        <f>HYPERLINK("https://my.zakupivli.pro/remote/dispatcher/state_purchase_view/63666479", "UA-2025-11-20-014874-a")</f>
        <v/>
      </c>
      <c r="C125" t="s" s="4">
        <v>39</v>
      </c>
      <c r="D125" t="s" s="4">
        <v>1143</v>
      </c>
      <c r="E125" t="s" s="4">
        <v>1135</v>
      </c>
      <c r="F125" t="s" s="4"/>
      <c r="G125" t="s" s="4">
        <v>4</v>
      </c>
      <c r="H125" t="s" s="4">
        <v>4</v>
      </c>
      <c r="I125" t="n" s="2">
        <v>16</v>
      </c>
      <c r="J125" t="s" s="4">
        <v>727</v>
      </c>
      <c r="K125" t="s" s="4">
        <v>1229</v>
      </c>
      <c r="L125" t="n" s="5">
        <v>56000.0</v>
      </c>
      <c r="M125" t="s" s="4"/>
      <c r="N125" t="s" s="4"/>
      <c r="O125" t="n" s="5">
        <v>504000.0</v>
      </c>
      <c r="P125" t="n" s="5">
        <v>9.00</v>
      </c>
      <c r="Q125" t="s" s="4">
        <v>424</v>
      </c>
      <c r="R125" t="s" s="4">
        <v>1311</v>
      </c>
      <c r="S125" t="s" s="4"/>
      <c r="T125" t="s" s="4"/>
      <c r="U125" t="s" s="4"/>
    </row>
    <row r="126" spans="1:21">
      <c r="A126" t="n" s="2">
        <v>125</v>
      </c>
      <c r="B126" s="3">
        <f>HYPERLINK("https://my.zakupivli.pro/remote/dispatcher/state_purchase_view/63666479", "UA-2025-11-20-014874-a")</f>
        <v/>
      </c>
      <c r="C126" t="s" s="4">
        <v>39</v>
      </c>
      <c r="D126" t="s" s="4">
        <v>1143</v>
      </c>
      <c r="E126" t="s" s="4">
        <v>1135</v>
      </c>
      <c r="F126" t="s" s="4"/>
      <c r="G126" t="s" s="4">
        <v>4</v>
      </c>
      <c r="H126" t="s" s="4">
        <v>4</v>
      </c>
      <c r="I126" t="n" s="2">
        <v>16</v>
      </c>
      <c r="J126" t="s" s="4">
        <v>719</v>
      </c>
      <c r="K126" t="s" s="4">
        <v>1158</v>
      </c>
      <c r="L126" t="n" s="5">
        <v>56000.0</v>
      </c>
      <c r="M126" t="s" s="4"/>
      <c r="N126" t="s" s="4"/>
      <c r="O126" t="n" s="5">
        <v>517238.4</v>
      </c>
      <c r="P126" t="n" s="5">
        <v>9.24</v>
      </c>
      <c r="Q126" t="s" s="4">
        <v>243</v>
      </c>
      <c r="R126" t="s" s="4">
        <v>906</v>
      </c>
      <c r="S126" t="s" s="4"/>
      <c r="T126" t="s" s="4"/>
      <c r="U126" t="s" s="4"/>
    </row>
    <row r="127" spans="1:21">
      <c r="A127" t="n" s="2">
        <v>126</v>
      </c>
      <c r="B127" s="3">
        <f>HYPERLINK("https://my.zakupivli.pro/remote/dispatcher/state_purchase_view/63666479", "UA-2025-11-20-014874-a")</f>
        <v/>
      </c>
      <c r="C127" t="s" s="4">
        <v>39</v>
      </c>
      <c r="D127" t="s" s="4">
        <v>1143</v>
      </c>
      <c r="E127" t="s" s="4">
        <v>1135</v>
      </c>
      <c r="F127" t="s" s="4"/>
      <c r="G127" t="s" s="4">
        <v>4</v>
      </c>
      <c r="H127" t="s" s="4">
        <v>4</v>
      </c>
      <c r="I127" t="n" s="2">
        <v>16</v>
      </c>
      <c r="J127" t="s" s="4">
        <v>773</v>
      </c>
      <c r="K127" t="s" s="4">
        <v>1243</v>
      </c>
      <c r="L127" t="n" s="5">
        <v>56000.0</v>
      </c>
      <c r="M127" t="s" s="4"/>
      <c r="N127" t="s" s="4"/>
      <c r="O127" t="n" s="5">
        <v>518884.8</v>
      </c>
      <c r="P127" t="n" s="5">
        <v>9.27</v>
      </c>
      <c r="Q127" t="s" s="4">
        <v>230</v>
      </c>
      <c r="R127" t="s" s="4">
        <v>1094</v>
      </c>
      <c r="S127" t="s" s="4"/>
      <c r="T127" t="s" s="4"/>
      <c r="U127" t="s" s="4"/>
    </row>
    <row r="128" spans="1:21">
      <c r="A128" t="n" s="2">
        <v>127</v>
      </c>
      <c r="B128" s="3">
        <f>HYPERLINK("https://my.zakupivli.pro/remote/dispatcher/state_purchase_view/63666479", "UA-2025-11-20-014874-a")</f>
        <v/>
      </c>
      <c r="C128" t="s" s="4">
        <v>39</v>
      </c>
      <c r="D128" t="s" s="4">
        <v>1143</v>
      </c>
      <c r="E128" t="s" s="4">
        <v>1135</v>
      </c>
      <c r="F128" t="s" s="4"/>
      <c r="G128" t="s" s="4">
        <v>4</v>
      </c>
      <c r="H128" t="s" s="4">
        <v>4</v>
      </c>
      <c r="I128" t="n" s="2">
        <v>16</v>
      </c>
      <c r="J128" t="s" s="4">
        <v>803</v>
      </c>
      <c r="K128" t="s" s="4">
        <v>1252</v>
      </c>
      <c r="L128" t="n" s="5">
        <v>56000.0</v>
      </c>
      <c r="M128" t="s" s="4"/>
      <c r="N128" t="s" s="4"/>
      <c r="O128" t="n" s="5">
        <v>518884.8</v>
      </c>
      <c r="P128" t="n" s="5">
        <v>9.27</v>
      </c>
      <c r="Q128" t="s" s="4">
        <v>231</v>
      </c>
      <c r="R128" t="s" s="4">
        <v>928</v>
      </c>
      <c r="S128" t="s" s="4"/>
      <c r="T128" t="s" s="4"/>
      <c r="U128" t="s" s="4"/>
    </row>
    <row r="129" spans="1:21">
      <c r="A129" t="n" s="2">
        <v>128</v>
      </c>
      <c r="B129" s="3">
        <f>HYPERLINK("https://my.zakupivli.pro/remote/dispatcher/state_purchase_view/63666479", "UA-2025-11-20-014874-a")</f>
        <v/>
      </c>
      <c r="C129" t="s" s="4">
        <v>39</v>
      </c>
      <c r="D129" t="s" s="4">
        <v>1143</v>
      </c>
      <c r="E129" t="s" s="4">
        <v>1135</v>
      </c>
      <c r="F129" t="s" s="4"/>
      <c r="G129" t="s" s="4">
        <v>4</v>
      </c>
      <c r="H129" t="s" s="4">
        <v>4</v>
      </c>
      <c r="I129" t="n" s="2">
        <v>16</v>
      </c>
      <c r="J129" t="s" s="4">
        <v>818</v>
      </c>
      <c r="K129" t="s" s="4">
        <v>1281</v>
      </c>
      <c r="L129" t="n" s="5">
        <v>56000.0</v>
      </c>
      <c r="M129" t="s" s="4"/>
      <c r="N129" t="s" s="4"/>
      <c r="O129" t="n" s="5">
        <v>518884.8</v>
      </c>
      <c r="P129" t="n" s="5">
        <v>9.27</v>
      </c>
      <c r="Q129" t="s" s="4">
        <v>457</v>
      </c>
      <c r="R129" t="s" s="4">
        <v>1101</v>
      </c>
      <c r="S129" t="s" s="4"/>
      <c r="T129" t="s" s="4"/>
      <c r="U129" t="s" s="4"/>
    </row>
    <row r="130" spans="1:21">
      <c r="A130" t="n" s="2">
        <v>129</v>
      </c>
      <c r="B130" s="3">
        <f>HYPERLINK("https://my.zakupivli.pro/remote/dispatcher/state_purchase_view/63666479", "UA-2025-11-20-014874-a")</f>
        <v/>
      </c>
      <c r="C130" t="s" s="4">
        <v>39</v>
      </c>
      <c r="D130" t="s" s="4">
        <v>1143</v>
      </c>
      <c r="E130" t="s" s="4">
        <v>1135</v>
      </c>
      <c r="F130" t="s" s="4"/>
      <c r="G130" t="s" s="4">
        <v>4</v>
      </c>
      <c r="H130" t="s" s="4">
        <v>4</v>
      </c>
      <c r="I130" t="n" s="2">
        <v>16</v>
      </c>
      <c r="J130" t="s" s="4">
        <v>718</v>
      </c>
      <c r="K130" t="s" s="4">
        <v>1212</v>
      </c>
      <c r="L130" t="n" s="5">
        <v>56000.0</v>
      </c>
      <c r="M130" t="s" s="4"/>
      <c r="N130" t="s" s="4"/>
      <c r="O130" t="n" s="5">
        <v>518884.8</v>
      </c>
      <c r="P130" t="n" s="5">
        <v>9.27</v>
      </c>
      <c r="Q130" t="s" s="4">
        <v>370</v>
      </c>
      <c r="R130" t="s" s="4">
        <v>887</v>
      </c>
      <c r="S130" t="s" s="4"/>
      <c r="T130" t="s" s="4"/>
      <c r="U130" t="s" s="4"/>
    </row>
    <row r="131" spans="1:21">
      <c r="A131" t="n" s="2">
        <v>130</v>
      </c>
      <c r="B131" s="3">
        <f>HYPERLINK("https://my.zakupivli.pro/remote/dispatcher/state_purchase_view/63666479", "UA-2025-11-20-014874-a")</f>
        <v/>
      </c>
      <c r="C131" t="s" s="4">
        <v>39</v>
      </c>
      <c r="D131" t="s" s="4">
        <v>1143</v>
      </c>
      <c r="E131" t="s" s="4">
        <v>1135</v>
      </c>
      <c r="F131" t="s" s="4"/>
      <c r="G131" t="s" s="4">
        <v>4</v>
      </c>
      <c r="H131" t="s" s="4">
        <v>4</v>
      </c>
      <c r="I131" t="n" s="2">
        <v>16</v>
      </c>
      <c r="J131" t="s" s="4">
        <v>806</v>
      </c>
      <c r="K131" t="s" s="4">
        <v>1248</v>
      </c>
      <c r="L131" t="n" s="5">
        <v>56000.0</v>
      </c>
      <c r="M131" t="s" s="4"/>
      <c r="N131" t="s" s="4"/>
      <c r="O131" t="n" s="5">
        <v>518884.8</v>
      </c>
      <c r="P131" t="n" s="5">
        <v>9.27</v>
      </c>
      <c r="Q131" t="s" s="4">
        <v>533</v>
      </c>
      <c r="R131" t="s" s="4">
        <v>1175</v>
      </c>
      <c r="S131" t="s" s="4"/>
      <c r="T131" t="s" s="4"/>
      <c r="U131" t="s" s="4"/>
    </row>
    <row r="132" spans="1:21">
      <c r="A132" t="n" s="2">
        <v>131</v>
      </c>
      <c r="B132" s="3">
        <f>HYPERLINK("https://my.zakupivli.pro/remote/dispatcher/state_purchase_view/63666479", "UA-2025-11-20-014874-a")</f>
        <v/>
      </c>
      <c r="C132" t="s" s="4">
        <v>39</v>
      </c>
      <c r="D132" t="s" s="4">
        <v>1143</v>
      </c>
      <c r="E132" t="s" s="4">
        <v>1135</v>
      </c>
      <c r="F132" t="s" s="4"/>
      <c r="G132" t="s" s="4">
        <v>4</v>
      </c>
      <c r="H132" t="s" s="4">
        <v>4</v>
      </c>
      <c r="I132" t="n" s="2">
        <v>16</v>
      </c>
      <c r="J132" t="s" s="4">
        <v>678</v>
      </c>
      <c r="K132" t="s" s="4">
        <v>1272</v>
      </c>
      <c r="L132" t="n" s="5">
        <v>56000.0</v>
      </c>
      <c r="M132" t="s" s="4"/>
      <c r="N132" t="s" s="4"/>
      <c r="O132" t="n" s="5">
        <v>518884.8</v>
      </c>
      <c r="P132" t="n" s="5">
        <v>9.27</v>
      </c>
      <c r="Q132" t="s" s="4">
        <v>558</v>
      </c>
      <c r="R132" t="s" s="4">
        <v>891</v>
      </c>
      <c r="S132" t="s" s="4"/>
      <c r="T132" t="s" s="4"/>
      <c r="U132" t="s" s="4"/>
    </row>
    <row r="133" spans="1:21">
      <c r="A133" t="n" s="2">
        <v>132</v>
      </c>
      <c r="B133" s="3">
        <f>HYPERLINK("https://my.zakupivli.pro/remote/dispatcher/state_purchase_view/63666479", "UA-2025-11-20-014874-a")</f>
        <v/>
      </c>
      <c r="C133" t="s" s="4">
        <v>39</v>
      </c>
      <c r="D133" t="s" s="4">
        <v>1143</v>
      </c>
      <c r="E133" t="s" s="4">
        <v>1135</v>
      </c>
      <c r="F133" t="s" s="4"/>
      <c r="G133" t="s" s="4">
        <v>4</v>
      </c>
      <c r="H133" t="s" s="4">
        <v>4</v>
      </c>
      <c r="I133" t="n" s="2">
        <v>16</v>
      </c>
      <c r="J133" t="s" s="4">
        <v>801</v>
      </c>
      <c r="K133" t="s" s="4">
        <v>1237</v>
      </c>
      <c r="L133" t="n" s="5">
        <v>56000.0</v>
      </c>
      <c r="M133" t="s" s="4"/>
      <c r="N133" t="s" s="4"/>
      <c r="O133" t="n" s="5">
        <v>518891.52</v>
      </c>
      <c r="P133" t="n" s="5">
        <v>9.27</v>
      </c>
      <c r="Q133" t="s" s="4">
        <v>346</v>
      </c>
      <c r="R133" t="s" s="4">
        <v>1160</v>
      </c>
      <c r="S133" t="s" s="4"/>
      <c r="T133" t="s" s="4"/>
      <c r="U133" t="s" s="4"/>
    </row>
    <row r="134" spans="1:21">
      <c r="A134" t="n" s="2">
        <v>133</v>
      </c>
      <c r="B134" s="3">
        <f>HYPERLINK("https://my.zakupivli.pro/remote/dispatcher/state_purchase_view/63666479", "UA-2025-11-20-014874-a")</f>
        <v/>
      </c>
      <c r="C134" t="s" s="4">
        <v>39</v>
      </c>
      <c r="D134" t="s" s="4">
        <v>1143</v>
      </c>
      <c r="E134" t="s" s="4">
        <v>1135</v>
      </c>
      <c r="F134" t="s" s="4"/>
      <c r="G134" t="s" s="4">
        <v>4</v>
      </c>
      <c r="H134" t="s" s="4">
        <v>4</v>
      </c>
      <c r="I134" t="n" s="2">
        <v>16</v>
      </c>
      <c r="J134" t="s" s="4">
        <v>790</v>
      </c>
      <c r="K134" t="s" s="4">
        <v>1228</v>
      </c>
      <c r="L134" t="n" s="5">
        <v>56000.0</v>
      </c>
      <c r="M134" t="s" s="4"/>
      <c r="N134" t="s" s="4"/>
      <c r="O134" t="n" s="5">
        <v>519120.0</v>
      </c>
      <c r="P134" t="n" s="5">
        <v>9.27</v>
      </c>
      <c r="Q134" t="s" s="4">
        <v>252</v>
      </c>
      <c r="R134" t="s" s="4">
        <v>1313</v>
      </c>
      <c r="S134" t="s" s="4"/>
      <c r="T134" t="s" s="4"/>
      <c r="U134" t="s" s="4"/>
    </row>
    <row r="135" spans="1:21">
      <c r="A135" t="n" s="2">
        <v>134</v>
      </c>
      <c r="B135" s="3">
        <f>HYPERLINK("https://my.zakupivli.pro/remote/dispatcher/state_purchase_view/63666479", "UA-2025-11-20-014874-a")</f>
        <v/>
      </c>
      <c r="C135" t="s" s="4">
        <v>39</v>
      </c>
      <c r="D135" t="s" s="4">
        <v>1143</v>
      </c>
      <c r="E135" t="s" s="4">
        <v>1135</v>
      </c>
      <c r="F135" t="s" s="4"/>
      <c r="G135" t="s" s="4">
        <v>4</v>
      </c>
      <c r="H135" t="s" s="4">
        <v>4</v>
      </c>
      <c r="I135" t="n" s="2">
        <v>16</v>
      </c>
      <c r="J135" t="s" s="4">
        <v>776</v>
      </c>
      <c r="K135" t="s" s="4">
        <v>1253</v>
      </c>
      <c r="L135" t="n" s="5">
        <v>56000.0</v>
      </c>
      <c r="M135" t="s" s="4"/>
      <c r="N135" t="s" s="4"/>
      <c r="O135" t="n" s="5">
        <v>519680.0</v>
      </c>
      <c r="P135" t="n" s="5">
        <v>9.28</v>
      </c>
      <c r="Q135" t="s" s="4">
        <v>330</v>
      </c>
      <c r="R135" t="s" s="4">
        <v>1200</v>
      </c>
      <c r="S135" t="s" s="4"/>
      <c r="T135" t="s" s="4"/>
      <c r="U135" t="s" s="4"/>
    </row>
    <row r="136" spans="1:21">
      <c r="A136" t="n" s="2">
        <v>135</v>
      </c>
      <c r="B136" s="3">
        <f>HYPERLINK("https://my.zakupivli.pro/remote/dispatcher/state_purchase_view/63666479", "UA-2025-11-20-014874-a")</f>
        <v/>
      </c>
      <c r="C136" t="s" s="4">
        <v>39</v>
      </c>
      <c r="D136" t="s" s="4">
        <v>1143</v>
      </c>
      <c r="E136" t="s" s="4">
        <v>1135</v>
      </c>
      <c r="F136" t="s" s="4"/>
      <c r="G136" t="s" s="4">
        <v>4</v>
      </c>
      <c r="H136" t="s" s="4">
        <v>4</v>
      </c>
      <c r="I136" t="n" s="2">
        <v>16</v>
      </c>
      <c r="J136" t="s" s="4">
        <v>809</v>
      </c>
      <c r="K136" t="s" s="4">
        <v>1203</v>
      </c>
      <c r="L136" t="n" s="5">
        <v>56000.0</v>
      </c>
      <c r="M136" t="s" s="4"/>
      <c r="N136" t="s" s="4"/>
      <c r="O136" t="n" s="5">
        <v>519993.6</v>
      </c>
      <c r="P136" t="n" s="5">
        <v>9.29</v>
      </c>
      <c r="Q136" t="s" s="4">
        <v>391</v>
      </c>
      <c r="R136" t="s" s="4">
        <v>1230</v>
      </c>
      <c r="S136" t="s" s="4"/>
      <c r="T136" t="s" s="4"/>
      <c r="U136" t="s" s="4"/>
    </row>
    <row r="137" spans="1:21">
      <c r="A137" t="n" s="2">
        <v>136</v>
      </c>
      <c r="B137" s="3">
        <f>HYPERLINK("https://my.zakupivli.pro/remote/dispatcher/state_purchase_view/63666479", "UA-2025-11-20-014874-a")</f>
        <v/>
      </c>
      <c r="C137" t="s" s="4">
        <v>39</v>
      </c>
      <c r="D137" t="s" s="4">
        <v>1143</v>
      </c>
      <c r="E137" t="s" s="4">
        <v>1135</v>
      </c>
      <c r="F137" t="s" s="4"/>
      <c r="G137" t="s" s="4">
        <v>4</v>
      </c>
      <c r="H137" t="s" s="4">
        <v>4</v>
      </c>
      <c r="I137" t="n" s="2">
        <v>16</v>
      </c>
      <c r="J137" t="s" s="4">
        <v>764</v>
      </c>
      <c r="K137" t="s" s="4">
        <v>1238</v>
      </c>
      <c r="L137" t="n" s="5">
        <v>56000.0</v>
      </c>
      <c r="M137" t="s" s="4"/>
      <c r="N137" t="s" s="4"/>
      <c r="O137" t="n" s="5">
        <v>519999.65</v>
      </c>
      <c r="P137" t="n" s="5">
        <v>9.29</v>
      </c>
      <c r="Q137" t="s" s="4">
        <v>242</v>
      </c>
      <c r="R137" t="s" s="4">
        <v>938</v>
      </c>
      <c r="S137" t="s" s="4"/>
      <c r="T137" t="s" s="4"/>
      <c r="U137" t="s" s="4"/>
    </row>
    <row r="138" spans="1:21">
      <c r="A138" t="n" s="2">
        <v>137</v>
      </c>
      <c r="B138" s="3">
        <f>HYPERLINK("https://my.zakupivli.pro/remote/dispatcher/state_purchase_view/63666434", "UA-2025-11-20-014835-a")</f>
        <v/>
      </c>
      <c r="C138" t="s" s="4">
        <v>638</v>
      </c>
      <c r="D138" t="s" s="4">
        <v>937</v>
      </c>
      <c r="E138" t="s" s="4">
        <v>1135</v>
      </c>
      <c r="F138" t="s" s="4"/>
      <c r="G138" t="s" s="4">
        <v>4</v>
      </c>
      <c r="H138" t="s" s="4">
        <v>4</v>
      </c>
      <c r="I138" t="n" s="2">
        <v>2</v>
      </c>
      <c r="J138" t="s" s="4">
        <v>757</v>
      </c>
      <c r="K138" t="s" s="4">
        <v>1264</v>
      </c>
      <c r="L138" t="n" s="5">
        <v>8085.0</v>
      </c>
      <c r="M138" t="s" s="4"/>
      <c r="N138" t="s" s="4"/>
      <c r="O138" t="n" s="5">
        <v>82399.09</v>
      </c>
      <c r="P138" t="n" s="5">
        <v>10.19</v>
      </c>
      <c r="Q138" t="s" s="4">
        <v>310</v>
      </c>
      <c r="R138" t="s" s="4">
        <v>969</v>
      </c>
      <c r="S138" t="s" s="4"/>
      <c r="T138" t="s" s="4"/>
      <c r="U138" t="s" s="4"/>
    </row>
    <row r="139" spans="1:21">
      <c r="A139" t="n" s="2">
        <v>138</v>
      </c>
      <c r="B139" s="3">
        <f>HYPERLINK("https://my.zakupivli.pro/remote/dispatcher/state_purchase_view/63666434", "UA-2025-11-20-014835-a")</f>
        <v/>
      </c>
      <c r="C139" t="s" s="4">
        <v>638</v>
      </c>
      <c r="D139" t="s" s="4">
        <v>937</v>
      </c>
      <c r="E139" t="s" s="4">
        <v>1135</v>
      </c>
      <c r="F139" t="s" s="4"/>
      <c r="G139" t="s" s="4">
        <v>4</v>
      </c>
      <c r="H139" t="s" s="4">
        <v>4</v>
      </c>
      <c r="I139" t="n" s="2">
        <v>2</v>
      </c>
      <c r="J139" t="s" s="4">
        <v>770</v>
      </c>
      <c r="K139" t="s" s="4">
        <v>1244</v>
      </c>
      <c r="L139" t="n" s="5">
        <v>8085.0</v>
      </c>
      <c r="M139" t="s" s="4"/>
      <c r="N139" t="s" s="4"/>
      <c r="O139" t="n" s="5">
        <v>82400.93</v>
      </c>
      <c r="P139" t="n" s="5">
        <v>10.19</v>
      </c>
      <c r="Q139" t="s" s="4">
        <v>240</v>
      </c>
      <c r="R139" t="s" s="4">
        <v>966</v>
      </c>
      <c r="S139" t="s" s="4"/>
      <c r="T139" t="s" s="4"/>
      <c r="U139" t="s" s="4"/>
    </row>
    <row r="140" spans="1:21">
      <c r="A140" t="n" s="2">
        <v>139</v>
      </c>
      <c r="B140" s="3">
        <f>HYPERLINK("https://my.zakupivli.pro/remote/dispatcher/state_purchase_view/63666090", "UA-2025-11-20-014725-a")</f>
        <v/>
      </c>
      <c r="C140" t="s" s="4">
        <v>23</v>
      </c>
      <c r="D140" t="s" s="4">
        <v>1068</v>
      </c>
      <c r="E140" t="s" s="4">
        <v>1135</v>
      </c>
      <c r="F140" t="s" s="4"/>
      <c r="G140" t="s" s="4">
        <v>4</v>
      </c>
      <c r="H140" t="s" s="4">
        <v>4</v>
      </c>
      <c r="I140" t="n" s="2">
        <v>2</v>
      </c>
      <c r="J140" t="s" s="4">
        <v>719</v>
      </c>
      <c r="K140" t="s" s="4">
        <v>1158</v>
      </c>
      <c r="L140" t="n" s="5">
        <v>35000.0</v>
      </c>
      <c r="M140" t="s" s="4"/>
      <c r="N140" t="s" s="4"/>
      <c r="O140" t="n" s="5">
        <v>335370.0</v>
      </c>
      <c r="P140" t="n" s="5">
        <v>9.58</v>
      </c>
      <c r="Q140" t="s" s="4">
        <v>244</v>
      </c>
      <c r="R140" t="s" s="4">
        <v>906</v>
      </c>
      <c r="S140" t="s" s="4"/>
      <c r="T140" t="s" s="4"/>
      <c r="U140" t="s" s="4"/>
    </row>
    <row r="141" spans="1:21">
      <c r="A141" t="n" s="2">
        <v>140</v>
      </c>
      <c r="B141" s="3">
        <f>HYPERLINK("https://my.zakupivli.pro/remote/dispatcher/state_purchase_view/63666090", "UA-2025-11-20-014725-a")</f>
        <v/>
      </c>
      <c r="C141" t="s" s="4">
        <v>23</v>
      </c>
      <c r="D141" t="s" s="4">
        <v>1068</v>
      </c>
      <c r="E141" t="s" s="4">
        <v>1135</v>
      </c>
      <c r="F141" t="s" s="4"/>
      <c r="G141" t="s" s="4">
        <v>4</v>
      </c>
      <c r="H141" t="s" s="4">
        <v>4</v>
      </c>
      <c r="I141" t="n" s="2">
        <v>2</v>
      </c>
      <c r="J141" t="s" s="4">
        <v>737</v>
      </c>
      <c r="K141" t="s" s="4">
        <v>1267</v>
      </c>
      <c r="L141" t="n" s="5">
        <v>35000.0</v>
      </c>
      <c r="M141" t="s" s="4"/>
      <c r="N141" t="s" s="4"/>
      <c r="O141" t="n" s="5">
        <v>336420.0</v>
      </c>
      <c r="P141" t="n" s="5">
        <v>9.61</v>
      </c>
      <c r="Q141" t="s" s="4">
        <v>491</v>
      </c>
      <c r="R141" t="s" s="4">
        <v>927</v>
      </c>
      <c r="S141" t="s" s="4"/>
      <c r="T141" t="s" s="4"/>
      <c r="U141" t="s" s="4"/>
    </row>
    <row r="142" spans="1:21">
      <c r="A142" t="n" s="2">
        <v>141</v>
      </c>
      <c r="B142" s="3">
        <f>HYPERLINK("https://my.zakupivli.pro/remote/dispatcher/state_purchase_view/63657516", "UA-2025-11-20-014493-a")</f>
        <v/>
      </c>
      <c r="C142" t="s" s="4">
        <v>85</v>
      </c>
      <c r="D142" t="s" s="4">
        <v>940</v>
      </c>
      <c r="E142" t="s" s="4">
        <v>1135</v>
      </c>
      <c r="F142" t="s" s="4"/>
      <c r="G142" t="s" s="4">
        <v>4</v>
      </c>
      <c r="H142" t="s" s="4">
        <v>4</v>
      </c>
      <c r="I142" t="n" s="2">
        <v>3</v>
      </c>
      <c r="J142" t="s" s="4">
        <v>744</v>
      </c>
      <c r="K142" t="s" s="4">
        <v>1266</v>
      </c>
      <c r="L142" t="n" s="5">
        <v>120000.0</v>
      </c>
      <c r="M142" t="s" s="4"/>
      <c r="N142" t="s" s="4"/>
      <c r="O142" t="n" s="5">
        <v>1111896.0</v>
      </c>
      <c r="P142" t="n" s="5">
        <v>9.27</v>
      </c>
      <c r="Q142" t="s" s="4">
        <v>226</v>
      </c>
      <c r="R142" t="s" s="4">
        <v>1194</v>
      </c>
      <c r="S142" t="s" s="4"/>
      <c r="T142" t="s" s="4"/>
      <c r="U142" t="s" s="4"/>
    </row>
    <row r="143" spans="1:21">
      <c r="A143" t="n" s="2">
        <v>142</v>
      </c>
      <c r="B143" s="3">
        <f>HYPERLINK("https://my.zakupivli.pro/remote/dispatcher/state_purchase_view/63657516", "UA-2025-11-20-014493-a")</f>
        <v/>
      </c>
      <c r="C143" t="s" s="4">
        <v>85</v>
      </c>
      <c r="D143" t="s" s="4">
        <v>940</v>
      </c>
      <c r="E143" t="s" s="4">
        <v>1135</v>
      </c>
      <c r="F143" t="s" s="4"/>
      <c r="G143" t="s" s="4">
        <v>4</v>
      </c>
      <c r="H143" t="s" s="4">
        <v>4</v>
      </c>
      <c r="I143" t="n" s="2">
        <v>3</v>
      </c>
      <c r="J143" t="s" s="4">
        <v>830</v>
      </c>
      <c r="K143" t="s" s="4">
        <v>1265</v>
      </c>
      <c r="L143" t="n" s="5">
        <v>120000.0</v>
      </c>
      <c r="M143" t="s" s="4"/>
      <c r="N143" t="s" s="4"/>
      <c r="O143" t="n" s="5">
        <v>1111896.0</v>
      </c>
      <c r="P143" t="n" s="5">
        <v>9.27</v>
      </c>
      <c r="Q143" t="s" s="4">
        <v>227</v>
      </c>
      <c r="R143" t="s" s="4">
        <v>1119</v>
      </c>
      <c r="S143" t="s" s="4"/>
      <c r="T143" t="s" s="4"/>
      <c r="U143" t="s" s="4"/>
    </row>
    <row r="144" spans="1:21">
      <c r="A144" t="n" s="2">
        <v>143</v>
      </c>
      <c r="B144" s="3">
        <f>HYPERLINK("https://my.zakupivli.pro/remote/dispatcher/state_purchase_view/63657516", "UA-2025-11-20-014493-a")</f>
        <v/>
      </c>
      <c r="C144" t="s" s="4">
        <v>85</v>
      </c>
      <c r="D144" t="s" s="4">
        <v>940</v>
      </c>
      <c r="E144" t="s" s="4">
        <v>1135</v>
      </c>
      <c r="F144" t="s" s="4"/>
      <c r="G144" t="s" s="4">
        <v>4</v>
      </c>
      <c r="H144" t="s" s="4">
        <v>4</v>
      </c>
      <c r="I144" t="n" s="2">
        <v>3</v>
      </c>
      <c r="J144" t="s" s="4">
        <v>736</v>
      </c>
      <c r="K144" t="s" s="4">
        <v>1251</v>
      </c>
      <c r="L144" t="n" s="5">
        <v>120000.0</v>
      </c>
      <c r="M144" t="s" s="4"/>
      <c r="N144" t="s" s="4"/>
      <c r="O144" t="n" s="5">
        <v>1130400.0</v>
      </c>
      <c r="P144" t="n" s="5">
        <v>9.42</v>
      </c>
      <c r="Q144" t="s" s="4">
        <v>412</v>
      </c>
      <c r="R144" t="s" s="4">
        <v>1123</v>
      </c>
      <c r="S144" t="s" s="4"/>
      <c r="T144" t="s" s="4"/>
      <c r="U144" t="s" s="4"/>
    </row>
    <row r="145" spans="1:21">
      <c r="A145" t="n" s="2">
        <v>144</v>
      </c>
      <c r="B145" s="3">
        <f>HYPERLINK("https://my.zakupivli.pro/remote/dispatcher/state_purchase_view/63665203", "UA-2025-11-20-014311-a")</f>
        <v/>
      </c>
      <c r="C145" t="s" s="4">
        <v>738</v>
      </c>
      <c r="D145" t="s" s="4">
        <v>909</v>
      </c>
      <c r="E145" t="s" s="4">
        <v>1135</v>
      </c>
      <c r="F145" t="s" s="4"/>
      <c r="G145" t="s" s="4">
        <v>4</v>
      </c>
      <c r="H145" t="s" s="4">
        <v>4</v>
      </c>
      <c r="I145" t="n" s="2">
        <v>0</v>
      </c>
      <c r="J145" t="s" s="4"/>
      <c r="K145" t="s" s="4"/>
      <c r="L145" t="n" s="5">
        <v>70000.0</v>
      </c>
      <c r="M145" t="s" s="4"/>
      <c r="N145" t="s" s="4"/>
      <c r="O145" t="s" s="4"/>
      <c r="P145" t="s" s="4"/>
      <c r="Q145" t="s" s="4">
        <v>4</v>
      </c>
      <c r="R145" t="s" s="4"/>
      <c r="S145" t="s" s="4"/>
      <c r="T145" t="s" s="4"/>
      <c r="U145" t="s" s="4"/>
    </row>
    <row r="146" spans="1:21">
      <c r="A146" t="n" s="2">
        <v>145</v>
      </c>
      <c r="B146" s="3">
        <f>HYPERLINK("https://my.zakupivli.pro/remote/dispatcher/state_purchase_view/63665122", "UA-2025-11-20-014273-a")</f>
        <v/>
      </c>
      <c r="C146" t="s" s="4">
        <v>640</v>
      </c>
      <c r="D146" t="s" s="4">
        <v>1031</v>
      </c>
      <c r="E146" t="s" s="4">
        <v>1135</v>
      </c>
      <c r="F146" t="s" s="4"/>
      <c r="G146" t="s" s="4">
        <v>4</v>
      </c>
      <c r="H146" t="s" s="4">
        <v>4</v>
      </c>
      <c r="I146" t="n" s="2">
        <v>0</v>
      </c>
      <c r="J146" t="s" s="4"/>
      <c r="K146" t="s" s="4"/>
      <c r="L146" t="n" s="5">
        <v>35500.0</v>
      </c>
      <c r="M146" t="s" s="4"/>
      <c r="N146" t="s" s="4"/>
      <c r="O146" t="s" s="4"/>
      <c r="P146" t="s" s="4"/>
      <c r="Q146" t="s" s="4">
        <v>4</v>
      </c>
      <c r="R146" t="s" s="4"/>
      <c r="S146" t="s" s="4"/>
      <c r="T146" t="s" s="4"/>
      <c r="U146" t="s" s="4"/>
    </row>
    <row r="147" spans="1:21">
      <c r="A147" t="n" s="2">
        <v>146</v>
      </c>
      <c r="B147" s="3">
        <f>HYPERLINK("https://my.zakupivli.pro/remote/dispatcher/state_purchase_view/63664519", "UA-2025-11-20-014252-a")</f>
        <v/>
      </c>
      <c r="C147" t="s" s="4">
        <v>11</v>
      </c>
      <c r="D147" t="s" s="4">
        <v>1076</v>
      </c>
      <c r="E147" t="s" s="4">
        <v>1135</v>
      </c>
      <c r="F147" t="s" s="4"/>
      <c r="G147" t="s" s="4">
        <v>4</v>
      </c>
      <c r="H147" t="s" s="4">
        <v>4</v>
      </c>
      <c r="I147" t="n" s="2">
        <v>3</v>
      </c>
      <c r="J147" t="s" s="4">
        <v>808</v>
      </c>
      <c r="K147" t="s" s="4">
        <v>1274</v>
      </c>
      <c r="L147" t="n" s="5">
        <v>154600.0</v>
      </c>
      <c r="M147" t="s" s="4"/>
      <c r="N147" t="s" s="4"/>
      <c r="O147" t="n" s="5">
        <v>1463053.39</v>
      </c>
      <c r="P147" t="n" s="5">
        <v>9.46</v>
      </c>
      <c r="Q147" t="s" s="4">
        <v>527</v>
      </c>
      <c r="R147" t="s" s="4">
        <v>931</v>
      </c>
      <c r="S147" t="s" s="4"/>
      <c r="T147" t="s" s="4"/>
      <c r="U147" t="s" s="4"/>
    </row>
    <row r="148" spans="1:21">
      <c r="A148" t="n" s="2">
        <v>147</v>
      </c>
      <c r="B148" s="3">
        <f>HYPERLINK("https://my.zakupivli.pro/remote/dispatcher/state_purchase_view/63664519", "UA-2025-11-20-014252-a")</f>
        <v/>
      </c>
      <c r="C148" t="s" s="4">
        <v>11</v>
      </c>
      <c r="D148" t="s" s="4">
        <v>1076</v>
      </c>
      <c r="E148" t="s" s="4">
        <v>1135</v>
      </c>
      <c r="F148" t="s" s="4"/>
      <c r="G148" t="s" s="4">
        <v>4</v>
      </c>
      <c r="H148" t="s" s="4">
        <v>4</v>
      </c>
      <c r="I148" t="n" s="2">
        <v>3</v>
      </c>
      <c r="J148" t="s" s="4">
        <v>790</v>
      </c>
      <c r="K148" t="s" s="4">
        <v>1228</v>
      </c>
      <c r="L148" t="n" s="5">
        <v>154600.0</v>
      </c>
      <c r="M148" t="s" s="4"/>
      <c r="N148" t="s" s="4"/>
      <c r="O148" t="n" s="5">
        <v>1526829.6</v>
      </c>
      <c r="P148" t="n" s="5">
        <v>9.88</v>
      </c>
      <c r="Q148" t="s" s="4">
        <v>276</v>
      </c>
      <c r="R148" t="s" s="4">
        <v>1313</v>
      </c>
      <c r="S148" t="s" s="4"/>
      <c r="T148" t="s" s="4"/>
      <c r="U148" t="s" s="4"/>
    </row>
    <row r="149" spans="1:21">
      <c r="A149" t="n" s="2">
        <v>148</v>
      </c>
      <c r="B149" s="3">
        <f>HYPERLINK("https://my.zakupivli.pro/remote/dispatcher/state_purchase_view/63664519", "UA-2025-11-20-014252-a")</f>
        <v/>
      </c>
      <c r="C149" t="s" s="4">
        <v>11</v>
      </c>
      <c r="D149" t="s" s="4">
        <v>1076</v>
      </c>
      <c r="E149" t="s" s="4">
        <v>1135</v>
      </c>
      <c r="F149" t="s" s="4"/>
      <c r="G149" t="s" s="4">
        <v>4</v>
      </c>
      <c r="H149" t="s" s="4">
        <v>4</v>
      </c>
      <c r="I149" t="n" s="2">
        <v>3</v>
      </c>
      <c r="J149" t="s" s="4">
        <v>737</v>
      </c>
      <c r="K149" t="s" s="4">
        <v>1267</v>
      </c>
      <c r="L149" t="n" s="5">
        <v>154600.0</v>
      </c>
      <c r="M149" t="s" s="4"/>
      <c r="N149" t="s" s="4"/>
      <c r="O149" t="n" s="5">
        <v>1539816.0</v>
      </c>
      <c r="P149" t="n" s="5">
        <v>9.96</v>
      </c>
      <c r="Q149" t="s" s="4">
        <v>525</v>
      </c>
      <c r="R149" t="s" s="4">
        <v>927</v>
      </c>
      <c r="S149" t="s" s="4"/>
      <c r="T149" t="s" s="4"/>
      <c r="U149" t="s" s="4"/>
    </row>
    <row r="150" spans="1:21">
      <c r="A150" t="n" s="2">
        <v>149</v>
      </c>
      <c r="B150" s="3">
        <f>HYPERLINK("https://my.zakupivli.pro/remote/dispatcher/state_purchase_view/63664943", "UA-2025-11-20-014168-a")</f>
        <v/>
      </c>
      <c r="C150" t="s" s="4">
        <v>38</v>
      </c>
      <c r="D150" t="s" s="4">
        <v>1062</v>
      </c>
      <c r="E150" t="s" s="4">
        <v>1135</v>
      </c>
      <c r="F150" t="s" s="4"/>
      <c r="G150" t="s" s="4">
        <v>4</v>
      </c>
      <c r="H150" t="s" s="4">
        <v>4</v>
      </c>
      <c r="I150" t="n" s="2">
        <v>0</v>
      </c>
      <c r="J150" t="s" s="4"/>
      <c r="K150" t="s" s="4"/>
      <c r="L150" t="n" s="5">
        <v>8100.0</v>
      </c>
      <c r="M150" t="s" s="4"/>
      <c r="N150" t="s" s="4"/>
      <c r="O150" t="s" s="4"/>
      <c r="P150" t="s" s="4"/>
      <c r="Q150" t="s" s="4">
        <v>4</v>
      </c>
      <c r="R150" t="s" s="4"/>
      <c r="S150" t="s" s="4"/>
      <c r="T150" t="s" s="4"/>
      <c r="U150" t="s" s="4"/>
    </row>
    <row r="151" spans="1:21">
      <c r="A151" t="n" s="2">
        <v>150</v>
      </c>
      <c r="B151" s="3">
        <f>HYPERLINK("https://my.zakupivli.pro/remote/dispatcher/state_purchase_view/63664597", "UA-2025-11-20-013748-a")</f>
        <v/>
      </c>
      <c r="C151" t="s" s="4">
        <v>642</v>
      </c>
      <c r="D151" t="s" s="4">
        <v>873</v>
      </c>
      <c r="E151" t="s" s="4">
        <v>1135</v>
      </c>
      <c r="F151" t="s" s="4"/>
      <c r="G151" t="s" s="4">
        <v>4</v>
      </c>
      <c r="H151" t="s" s="4">
        <v>4</v>
      </c>
      <c r="I151" t="n" s="2">
        <v>7</v>
      </c>
      <c r="J151" t="s" s="4">
        <v>829</v>
      </c>
      <c r="K151" t="s" s="4">
        <v>1222</v>
      </c>
      <c r="L151" t="n" s="5">
        <v>230000.0</v>
      </c>
      <c r="M151" t="s" s="4"/>
      <c r="N151" t="s" s="4"/>
      <c r="O151" t="n" s="5">
        <v>2274240.0</v>
      </c>
      <c r="P151" t="n" s="5">
        <v>9.89</v>
      </c>
      <c r="Q151" t="s" s="4">
        <v>373</v>
      </c>
      <c r="R151" t="s" s="4">
        <v>1315</v>
      </c>
      <c r="S151" t="s" s="4"/>
      <c r="T151" t="s" s="4"/>
      <c r="U151" t="s" s="4"/>
    </row>
    <row r="152" spans="1:21">
      <c r="A152" t="n" s="2">
        <v>151</v>
      </c>
      <c r="B152" s="3">
        <f>HYPERLINK("https://my.zakupivli.pro/remote/dispatcher/state_purchase_view/63664597", "UA-2025-11-20-013748-a")</f>
        <v/>
      </c>
      <c r="C152" t="s" s="4">
        <v>642</v>
      </c>
      <c r="D152" t="s" s="4">
        <v>873</v>
      </c>
      <c r="E152" t="s" s="4">
        <v>1135</v>
      </c>
      <c r="F152" t="s" s="4"/>
      <c r="G152" t="s" s="4">
        <v>4</v>
      </c>
      <c r="H152" t="s" s="4">
        <v>4</v>
      </c>
      <c r="I152" t="n" s="2">
        <v>7</v>
      </c>
      <c r="J152" t="s" s="4">
        <v>794</v>
      </c>
      <c r="K152" t="s" s="4">
        <v>1241</v>
      </c>
      <c r="L152" t="n" s="5">
        <v>230000.0</v>
      </c>
      <c r="M152" t="s" s="4"/>
      <c r="N152" t="s" s="4"/>
      <c r="O152" t="n" s="5">
        <v>2343240.0</v>
      </c>
      <c r="P152" t="n" s="5">
        <v>10.19</v>
      </c>
      <c r="Q152" t="s" s="4">
        <v>224</v>
      </c>
      <c r="R152" t="s" s="4">
        <v>1159</v>
      </c>
      <c r="S152" t="s" s="4"/>
      <c r="T152" t="s" s="4"/>
      <c r="U152" t="s" s="4"/>
    </row>
    <row r="153" spans="1:21">
      <c r="A153" t="n" s="2">
        <v>152</v>
      </c>
      <c r="B153" s="3">
        <f>HYPERLINK("https://my.zakupivli.pro/remote/dispatcher/state_purchase_view/63664597", "UA-2025-11-20-013748-a")</f>
        <v/>
      </c>
      <c r="C153" t="s" s="4">
        <v>642</v>
      </c>
      <c r="D153" t="s" s="4">
        <v>873</v>
      </c>
      <c r="E153" t="s" s="4">
        <v>1135</v>
      </c>
      <c r="F153" t="s" s="4"/>
      <c r="G153" t="s" s="4">
        <v>4</v>
      </c>
      <c r="H153" t="s" s="4">
        <v>4</v>
      </c>
      <c r="I153" t="n" s="2">
        <v>7</v>
      </c>
      <c r="J153" t="s" s="4">
        <v>770</v>
      </c>
      <c r="K153" t="s" s="4">
        <v>1244</v>
      </c>
      <c r="L153" t="n" s="5">
        <v>230000.0</v>
      </c>
      <c r="M153" t="s" s="4"/>
      <c r="N153" t="s" s="4"/>
      <c r="O153" t="n" s="5">
        <v>2344120.44</v>
      </c>
      <c r="P153" t="n" s="5">
        <v>10.19</v>
      </c>
      <c r="Q153" t="s" s="4">
        <v>217</v>
      </c>
      <c r="R153" t="s" s="4">
        <v>966</v>
      </c>
      <c r="S153" t="s" s="4"/>
      <c r="T153" t="s" s="4"/>
      <c r="U153" t="s" s="4"/>
    </row>
    <row r="154" spans="1:21">
      <c r="A154" t="n" s="2">
        <v>153</v>
      </c>
      <c r="B154" s="3">
        <f>HYPERLINK("https://my.zakupivli.pro/remote/dispatcher/state_purchase_view/63664597", "UA-2025-11-20-013748-a")</f>
        <v/>
      </c>
      <c r="C154" t="s" s="4">
        <v>642</v>
      </c>
      <c r="D154" t="s" s="4">
        <v>873</v>
      </c>
      <c r="E154" t="s" s="4">
        <v>1135</v>
      </c>
      <c r="F154" t="s" s="4"/>
      <c r="G154" t="s" s="4">
        <v>4</v>
      </c>
      <c r="H154" t="s" s="4">
        <v>4</v>
      </c>
      <c r="I154" t="n" s="2">
        <v>7</v>
      </c>
      <c r="J154" t="s" s="4">
        <v>830</v>
      </c>
      <c r="K154" t="s" s="4">
        <v>1265</v>
      </c>
      <c r="L154" t="n" s="5">
        <v>230000.0</v>
      </c>
      <c r="M154" t="s" s="4"/>
      <c r="N154" t="s" s="4"/>
      <c r="O154" t="n" s="5">
        <v>2344120.44</v>
      </c>
      <c r="P154" t="n" s="5">
        <v>10.19</v>
      </c>
      <c r="Q154" t="s" s="4">
        <v>222</v>
      </c>
      <c r="R154" t="s" s="4">
        <v>1119</v>
      </c>
      <c r="S154" t="s" s="4"/>
      <c r="T154" t="s" s="4"/>
      <c r="U154" t="s" s="4"/>
    </row>
    <row r="155" spans="1:21">
      <c r="A155" t="n" s="2">
        <v>154</v>
      </c>
      <c r="B155" s="3">
        <f>HYPERLINK("https://my.zakupivli.pro/remote/dispatcher/state_purchase_view/63664597", "UA-2025-11-20-013748-a")</f>
        <v/>
      </c>
      <c r="C155" t="s" s="4">
        <v>642</v>
      </c>
      <c r="D155" t="s" s="4">
        <v>873</v>
      </c>
      <c r="E155" t="s" s="4">
        <v>1135</v>
      </c>
      <c r="F155" t="s" s="4"/>
      <c r="G155" t="s" s="4">
        <v>4</v>
      </c>
      <c r="H155" t="s" s="4">
        <v>4</v>
      </c>
      <c r="I155" t="n" s="2">
        <v>7</v>
      </c>
      <c r="J155" t="s" s="4">
        <v>790</v>
      </c>
      <c r="K155" t="s" s="4">
        <v>1228</v>
      </c>
      <c r="L155" t="n" s="5">
        <v>230000.0</v>
      </c>
      <c r="M155" t="s" s="4"/>
      <c r="N155" t="s" s="4"/>
      <c r="O155" t="n" s="5">
        <v>2384640.0</v>
      </c>
      <c r="P155" t="n" s="5">
        <v>10.37</v>
      </c>
      <c r="Q155" t="s" s="4">
        <v>277</v>
      </c>
      <c r="R155" t="s" s="4">
        <v>1313</v>
      </c>
      <c r="S155" t="s" s="4"/>
      <c r="T155" t="s" s="4"/>
      <c r="U155" t="s" s="4"/>
    </row>
    <row r="156" spans="1:21">
      <c r="A156" t="n" s="2">
        <v>155</v>
      </c>
      <c r="B156" s="3">
        <f>HYPERLINK("https://my.zakupivli.pro/remote/dispatcher/state_purchase_view/63664597", "UA-2025-11-20-013748-a")</f>
        <v/>
      </c>
      <c r="C156" t="s" s="4">
        <v>642</v>
      </c>
      <c r="D156" t="s" s="4">
        <v>873</v>
      </c>
      <c r="E156" t="s" s="4">
        <v>1135</v>
      </c>
      <c r="F156" t="s" s="4"/>
      <c r="G156" t="s" s="4">
        <v>4</v>
      </c>
      <c r="H156" t="s" s="4">
        <v>4</v>
      </c>
      <c r="I156" t="n" s="2">
        <v>7</v>
      </c>
      <c r="J156" t="s" s="4">
        <v>776</v>
      </c>
      <c r="K156" t="s" s="4">
        <v>1253</v>
      </c>
      <c r="L156" t="n" s="5">
        <v>230000.0</v>
      </c>
      <c r="M156" t="s" s="4"/>
      <c r="N156" t="s" s="4"/>
      <c r="O156" t="n" s="5">
        <v>2387400.0</v>
      </c>
      <c r="P156" t="n" s="5">
        <v>10.38</v>
      </c>
      <c r="Q156" t="s" s="4">
        <v>319</v>
      </c>
      <c r="R156" t="s" s="4">
        <v>1200</v>
      </c>
      <c r="S156" t="s" s="4"/>
      <c r="T156" t="s" s="4"/>
      <c r="U156" t="s" s="4"/>
    </row>
    <row r="157" spans="1:21">
      <c r="A157" t="n" s="2">
        <v>156</v>
      </c>
      <c r="B157" s="3">
        <f>HYPERLINK("https://my.zakupivli.pro/remote/dispatcher/state_purchase_view/63664597", "UA-2025-11-20-013748-a")</f>
        <v/>
      </c>
      <c r="C157" t="s" s="4">
        <v>642</v>
      </c>
      <c r="D157" t="s" s="4">
        <v>873</v>
      </c>
      <c r="E157" t="s" s="4">
        <v>1135</v>
      </c>
      <c r="F157" t="s" s="4"/>
      <c r="G157" t="s" s="4">
        <v>4</v>
      </c>
      <c r="H157" t="s" s="4">
        <v>4</v>
      </c>
      <c r="I157" t="n" s="2">
        <v>7</v>
      </c>
      <c r="J157" t="s" s="4">
        <v>737</v>
      </c>
      <c r="K157" t="s" s="4">
        <v>1267</v>
      </c>
      <c r="L157" t="n" s="5">
        <v>230000.0</v>
      </c>
      <c r="M157" t="s" s="4"/>
      <c r="N157" t="s" s="4"/>
      <c r="O157" t="n" s="5">
        <v>2398440.0</v>
      </c>
      <c r="P157" t="n" s="5">
        <v>10.43</v>
      </c>
      <c r="Q157" t="s" s="4">
        <v>477</v>
      </c>
      <c r="R157" t="s" s="4">
        <v>927</v>
      </c>
      <c r="S157" t="s" s="4"/>
      <c r="T157" t="s" s="4"/>
      <c r="U157" t="s" s="4"/>
    </row>
    <row r="158" spans="1:21">
      <c r="A158" t="n" s="2">
        <v>157</v>
      </c>
      <c r="B158" s="3">
        <f>HYPERLINK("https://my.zakupivli.pro/remote/dispatcher/state_purchase_view/63664594", "UA-2025-11-20-013311-a")</f>
        <v/>
      </c>
      <c r="C158" t="s" s="4">
        <v>676</v>
      </c>
      <c r="D158" t="s" s="4">
        <v>1128</v>
      </c>
      <c r="E158" t="s" s="4">
        <v>1135</v>
      </c>
      <c r="F158" t="s" s="4"/>
      <c r="G158" t="s" s="4">
        <v>4</v>
      </c>
      <c r="H158" t="s" s="4">
        <v>4</v>
      </c>
      <c r="I158" t="n" s="2">
        <v>2</v>
      </c>
      <c r="J158" t="s" s="4">
        <v>832</v>
      </c>
      <c r="K158" t="s" s="4">
        <v>1216</v>
      </c>
      <c r="L158" t="n" s="5">
        <v>1360.0</v>
      </c>
      <c r="M158" t="s" s="4"/>
      <c r="N158" t="s" s="4"/>
      <c r="O158" t="n" s="5">
        <v>12717.74</v>
      </c>
      <c r="P158" t="n" s="5">
        <v>9.35</v>
      </c>
      <c r="Q158" t="s" s="4">
        <v>602</v>
      </c>
      <c r="R158" t="s" s="4">
        <v>1147</v>
      </c>
      <c r="S158" t="s" s="4"/>
      <c r="T158" t="s" s="4"/>
      <c r="U158" t="s" s="4"/>
    </row>
    <row r="159" spans="1:21">
      <c r="A159" t="n" s="2">
        <v>158</v>
      </c>
      <c r="B159" s="3">
        <f>HYPERLINK("https://my.zakupivli.pro/remote/dispatcher/state_purchase_view/63664594", "UA-2025-11-20-013311-a")</f>
        <v/>
      </c>
      <c r="C159" t="s" s="4">
        <v>676</v>
      </c>
      <c r="D159" t="s" s="4">
        <v>1128</v>
      </c>
      <c r="E159" t="s" s="4">
        <v>1135</v>
      </c>
      <c r="F159" t="s" s="4"/>
      <c r="G159" t="s" s="4">
        <v>4</v>
      </c>
      <c r="H159" t="s" s="4">
        <v>4</v>
      </c>
      <c r="I159" t="n" s="2">
        <v>2</v>
      </c>
      <c r="J159" t="s" s="4">
        <v>818</v>
      </c>
      <c r="K159" t="s" s="4">
        <v>1281</v>
      </c>
      <c r="L159" t="n" s="5">
        <v>1360.0</v>
      </c>
      <c r="M159" t="s" s="4"/>
      <c r="N159" t="s" s="4"/>
      <c r="O159" t="n" s="5">
        <v>13400.0</v>
      </c>
      <c r="P159" t="n" s="5">
        <v>9.85</v>
      </c>
      <c r="Q159" t="s" s="4">
        <v>439</v>
      </c>
      <c r="R159" t="s" s="4">
        <v>913</v>
      </c>
      <c r="S159" t="s" s="4"/>
      <c r="T159" t="s" s="4"/>
      <c r="U159" t="s" s="4"/>
    </row>
    <row r="160" spans="1:21">
      <c r="A160" t="n" s="2">
        <v>159</v>
      </c>
      <c r="B160" s="3">
        <f>HYPERLINK("https://my.zakupivli.pro/remote/dispatcher/state_purchase_view/63663842", "UA-2025-11-20-013675-a")</f>
        <v/>
      </c>
      <c r="C160" t="s" s="4">
        <v>637</v>
      </c>
      <c r="D160" t="s" s="4">
        <v>1089</v>
      </c>
      <c r="E160" t="s" s="4">
        <v>1135</v>
      </c>
      <c r="F160" t="s" s="4"/>
      <c r="G160" t="s" s="4">
        <v>4</v>
      </c>
      <c r="H160" t="s" s="4">
        <v>4</v>
      </c>
      <c r="I160" t="n" s="2">
        <v>1</v>
      </c>
      <c r="J160" t="s" s="4">
        <v>744</v>
      </c>
      <c r="K160" t="s" s="4">
        <v>1266</v>
      </c>
      <c r="L160" t="n" s="5">
        <v>7750.0</v>
      </c>
      <c r="M160" t="s" s="4"/>
      <c r="N160" t="s" s="4"/>
      <c r="O160" t="n" s="5">
        <v>71297.21</v>
      </c>
      <c r="P160" t="n" s="5">
        <v>9.20</v>
      </c>
      <c r="Q160" t="s" s="4">
        <v>216</v>
      </c>
      <c r="R160" t="s" s="4">
        <v>1198</v>
      </c>
      <c r="S160" t="s" s="4"/>
      <c r="T160" t="s" s="4"/>
      <c r="U160" t="s" s="4"/>
    </row>
    <row r="161" spans="1:21">
      <c r="A161" t="n" s="2">
        <v>160</v>
      </c>
      <c r="B161" s="3">
        <f>HYPERLINK("https://my.zakupivli.pro/remote/dispatcher/state_purchase_view/63662738", "UA-2025-11-20-013131-a")</f>
        <v/>
      </c>
      <c r="C161" t="s" s="4">
        <v>12</v>
      </c>
      <c r="D161" t="s" s="4">
        <v>1079</v>
      </c>
      <c r="E161" t="s" s="4">
        <v>1135</v>
      </c>
      <c r="F161" t="s" s="4"/>
      <c r="G161" t="s" s="4">
        <v>4</v>
      </c>
      <c r="H161" t="s" s="4">
        <v>4</v>
      </c>
      <c r="I161" t="n" s="2">
        <v>2</v>
      </c>
      <c r="J161" t="s" s="4">
        <v>770</v>
      </c>
      <c r="K161" t="s" s="4">
        <v>1244</v>
      </c>
      <c r="L161" t="n" s="5">
        <v>30000.0</v>
      </c>
      <c r="M161" t="s" s="4"/>
      <c r="N161" t="s" s="4"/>
      <c r="O161" t="n" s="5">
        <v>283157.64</v>
      </c>
      <c r="P161" t="n" s="5">
        <v>9.44</v>
      </c>
      <c r="Q161" t="s" s="4">
        <v>214</v>
      </c>
      <c r="R161" t="s" s="4">
        <v>966</v>
      </c>
      <c r="S161" t="s" s="4"/>
      <c r="T161" t="s" s="4"/>
      <c r="U161" t="s" s="4"/>
    </row>
    <row r="162" spans="1:21">
      <c r="A162" t="n" s="2">
        <v>161</v>
      </c>
      <c r="B162" s="3">
        <f>HYPERLINK("https://my.zakupivli.pro/remote/dispatcher/state_purchase_view/63662738", "UA-2025-11-20-013131-a")</f>
        <v/>
      </c>
      <c r="C162" t="s" s="4">
        <v>12</v>
      </c>
      <c r="D162" t="s" s="4">
        <v>1079</v>
      </c>
      <c r="E162" t="s" s="4">
        <v>1135</v>
      </c>
      <c r="F162" t="s" s="4"/>
      <c r="G162" t="s" s="4">
        <v>4</v>
      </c>
      <c r="H162" t="s" s="4">
        <v>4</v>
      </c>
      <c r="I162" t="n" s="2">
        <v>2</v>
      </c>
      <c r="J162" t="s" s="4">
        <v>827</v>
      </c>
      <c r="K162" t="s" s="4">
        <v>1273</v>
      </c>
      <c r="L162" t="n" s="5">
        <v>30000.0</v>
      </c>
      <c r="M162" t="s" s="4"/>
      <c r="N162" t="s" s="4"/>
      <c r="O162" t="n" s="5">
        <v>283157.64</v>
      </c>
      <c r="P162" t="n" s="5">
        <v>9.44</v>
      </c>
      <c r="Q162" t="s" s="4">
        <v>264</v>
      </c>
      <c r="R162" t="s" s="4">
        <v>1054</v>
      </c>
      <c r="S162" t="s" s="4"/>
      <c r="T162" t="s" s="4"/>
      <c r="U162" t="s" s="4"/>
    </row>
    <row r="163" spans="1:21">
      <c r="A163" t="n" s="2">
        <v>162</v>
      </c>
      <c r="B163" s="3">
        <f>HYPERLINK("https://my.zakupivli.pro/remote/dispatcher/state_purchase_view/63662729", "UA-2025-11-20-013117-a")</f>
        <v/>
      </c>
      <c r="C163" t="s" s="4">
        <v>712</v>
      </c>
      <c r="D163" t="s" s="4">
        <v>1287</v>
      </c>
      <c r="E163" t="s" s="4">
        <v>1135</v>
      </c>
      <c r="F163" t="s" s="4"/>
      <c r="G163" t="s" s="4">
        <v>4</v>
      </c>
      <c r="H163" t="s" s="4">
        <v>4</v>
      </c>
      <c r="I163" t="n" s="2">
        <v>2</v>
      </c>
      <c r="J163" t="s" s="4">
        <v>818</v>
      </c>
      <c r="K163" t="s" s="4">
        <v>1281</v>
      </c>
      <c r="L163" t="n" s="5">
        <v>87400.0</v>
      </c>
      <c r="M163" t="s" s="4"/>
      <c r="N163" t="s" s="4"/>
      <c r="O163" t="n" s="5">
        <v>737224.59</v>
      </c>
      <c r="P163" t="n" s="5">
        <v>8.44</v>
      </c>
      <c r="Q163" t="s" s="4">
        <v>603</v>
      </c>
      <c r="R163" t="s" s="4">
        <v>886</v>
      </c>
      <c r="S163" t="s" s="4"/>
      <c r="T163" t="s" s="4"/>
      <c r="U163" t="s" s="4"/>
    </row>
    <row r="164" spans="1:21">
      <c r="A164" t="n" s="2">
        <v>163</v>
      </c>
      <c r="B164" s="3">
        <f>HYPERLINK("https://my.zakupivli.pro/remote/dispatcher/state_purchase_view/63662729", "UA-2025-11-20-013117-a")</f>
        <v/>
      </c>
      <c r="C164" t="s" s="4">
        <v>712</v>
      </c>
      <c r="D164" t="s" s="4">
        <v>1287</v>
      </c>
      <c r="E164" t="s" s="4">
        <v>1135</v>
      </c>
      <c r="F164" t="s" s="4"/>
      <c r="G164" t="s" s="4">
        <v>4</v>
      </c>
      <c r="H164" t="s" s="4">
        <v>4</v>
      </c>
      <c r="I164" t="n" s="2">
        <v>2</v>
      </c>
      <c r="J164" t="s" s="4">
        <v>829</v>
      </c>
      <c r="K164" t="s" s="4">
        <v>1222</v>
      </c>
      <c r="L164" t="n" s="5">
        <v>87400.0</v>
      </c>
      <c r="M164" t="s" s="4"/>
      <c r="N164" t="s" s="4"/>
      <c r="O164" t="n" s="5">
        <v>787124.4</v>
      </c>
      <c r="P164" t="n" s="5">
        <v>9.01</v>
      </c>
      <c r="Q164" t="s" s="4">
        <v>378</v>
      </c>
      <c r="R164" t="s" s="4">
        <v>1315</v>
      </c>
      <c r="S164" t="s" s="4"/>
      <c r="T164" t="s" s="4"/>
      <c r="U164" t="s" s="4"/>
    </row>
    <row r="165" spans="1:21">
      <c r="A165" t="n" s="2">
        <v>164</v>
      </c>
      <c r="B165" s="3">
        <f>HYPERLINK("https://my.zakupivli.pro/remote/dispatcher/state_purchase_view/63661895", "UA-2025-11-20-012751-a")</f>
        <v/>
      </c>
      <c r="C165" t="s" s="4">
        <v>93</v>
      </c>
      <c r="D165" t="s" s="4">
        <v>1033</v>
      </c>
      <c r="E165" t="s" s="4">
        <v>1135</v>
      </c>
      <c r="F165" t="s" s="4"/>
      <c r="G165" t="s" s="4">
        <v>4</v>
      </c>
      <c r="H165" t="s" s="4">
        <v>4</v>
      </c>
      <c r="I165" t="n" s="2">
        <v>3</v>
      </c>
      <c r="J165" t="s" s="4">
        <v>743</v>
      </c>
      <c r="K165" t="s" s="4">
        <v>1211</v>
      </c>
      <c r="L165" t="n" s="5">
        <v>14750.0</v>
      </c>
      <c r="M165" t="s" s="4"/>
      <c r="N165" t="s" s="4"/>
      <c r="O165" t="n" s="5">
        <v>128325.0</v>
      </c>
      <c r="P165" t="n" s="5">
        <v>8.70</v>
      </c>
      <c r="Q165" t="s" s="4">
        <v>502</v>
      </c>
      <c r="R165" t="s" s="4">
        <v>1190</v>
      </c>
      <c r="S165" t="s" s="4"/>
      <c r="T165" t="s" s="4"/>
      <c r="U165" t="s" s="4"/>
    </row>
    <row r="166" spans="1:21">
      <c r="A166" t="n" s="2">
        <v>165</v>
      </c>
      <c r="B166" s="3">
        <f>HYPERLINK("https://my.zakupivli.pro/remote/dispatcher/state_purchase_view/63661895", "UA-2025-11-20-012751-a")</f>
        <v/>
      </c>
      <c r="C166" t="s" s="4">
        <v>93</v>
      </c>
      <c r="D166" t="s" s="4">
        <v>1033</v>
      </c>
      <c r="E166" t="s" s="4">
        <v>1135</v>
      </c>
      <c r="F166" t="s" s="4"/>
      <c r="G166" t="s" s="4">
        <v>4</v>
      </c>
      <c r="H166" t="s" s="4">
        <v>4</v>
      </c>
      <c r="I166" t="n" s="2">
        <v>3</v>
      </c>
      <c r="J166" t="s" s="4">
        <v>781</v>
      </c>
      <c r="K166" t="s" s="4">
        <v>1233</v>
      </c>
      <c r="L166" t="n" s="5">
        <v>14750.0</v>
      </c>
      <c r="M166" t="s" s="4"/>
      <c r="N166" t="s" s="4"/>
      <c r="O166" t="n" s="5">
        <v>128638.82</v>
      </c>
      <c r="P166" t="n" s="5">
        <v>8.72</v>
      </c>
      <c r="Q166" t="s" s="4">
        <v>213</v>
      </c>
      <c r="R166" t="s" s="4">
        <v>1055</v>
      </c>
      <c r="S166" t="s" s="4"/>
      <c r="T166" t="s" s="4"/>
      <c r="U166" t="s" s="4"/>
    </row>
    <row r="167" spans="1:21">
      <c r="A167" t="n" s="2">
        <v>166</v>
      </c>
      <c r="B167" s="3">
        <f>HYPERLINK("https://my.zakupivli.pro/remote/dispatcher/state_purchase_view/63661895", "UA-2025-11-20-012751-a")</f>
        <v/>
      </c>
      <c r="C167" t="s" s="4">
        <v>93</v>
      </c>
      <c r="D167" t="s" s="4">
        <v>1033</v>
      </c>
      <c r="E167" t="s" s="4">
        <v>1135</v>
      </c>
      <c r="F167" t="s" s="4"/>
      <c r="G167" t="s" s="4">
        <v>4</v>
      </c>
      <c r="H167" t="s" s="4">
        <v>4</v>
      </c>
      <c r="I167" t="n" s="2">
        <v>3</v>
      </c>
      <c r="J167" t="s" s="4">
        <v>829</v>
      </c>
      <c r="K167" t="s" s="4">
        <v>1222</v>
      </c>
      <c r="L167" t="n" s="5">
        <v>14750.0</v>
      </c>
      <c r="M167" t="s" s="4"/>
      <c r="N167" t="s" s="4"/>
      <c r="O167" t="n" s="5">
        <v>128856.0</v>
      </c>
      <c r="P167" t="n" s="5">
        <v>8.74</v>
      </c>
      <c r="Q167" t="s" s="4">
        <v>379</v>
      </c>
      <c r="R167" t="s" s="4">
        <v>1315</v>
      </c>
      <c r="S167" t="s" s="4"/>
      <c r="T167" t="s" s="4"/>
      <c r="U167" t="s" s="4"/>
    </row>
    <row r="168" spans="1:21">
      <c r="A168" t="n" s="2">
        <v>167</v>
      </c>
      <c r="B168" s="3">
        <f>HYPERLINK("https://my.zakupivli.pro/remote/dispatcher/state_purchase_view/63661253", "UA-2025-11-20-012256-a")</f>
        <v/>
      </c>
      <c r="C168" t="s" s="4">
        <v>670</v>
      </c>
      <c r="D168" t="s" s="4">
        <v>998</v>
      </c>
      <c r="E168" t="s" s="4">
        <v>1135</v>
      </c>
      <c r="F168" t="s" s="4"/>
      <c r="G168" t="s" s="4">
        <v>4</v>
      </c>
      <c r="H168" t="s" s="4">
        <v>4</v>
      </c>
      <c r="I168" t="n" s="2">
        <v>2</v>
      </c>
      <c r="J168" t="s" s="4">
        <v>832</v>
      </c>
      <c r="K168" t="s" s="4">
        <v>1216</v>
      </c>
      <c r="L168" t="n" s="5">
        <v>63160.0</v>
      </c>
      <c r="M168" t="s" s="4"/>
      <c r="N168" t="s" s="4"/>
      <c r="O168" t="n" s="5">
        <v>536754.4</v>
      </c>
      <c r="P168" t="n" s="5">
        <v>8.50</v>
      </c>
      <c r="Q168" t="s" s="4">
        <v>576</v>
      </c>
      <c r="R168" t="s" s="4">
        <v>1147</v>
      </c>
      <c r="S168" t="s" s="4"/>
      <c r="T168" t="s" s="4"/>
      <c r="U168" t="s" s="4"/>
    </row>
    <row r="169" spans="1:21">
      <c r="A169" t="n" s="2">
        <v>168</v>
      </c>
      <c r="B169" s="3">
        <f>HYPERLINK("https://my.zakupivli.pro/remote/dispatcher/state_purchase_view/63661253", "UA-2025-11-20-012256-a")</f>
        <v/>
      </c>
      <c r="C169" t="s" s="4">
        <v>670</v>
      </c>
      <c r="D169" t="s" s="4">
        <v>998</v>
      </c>
      <c r="E169" t="s" s="4">
        <v>1135</v>
      </c>
      <c r="F169" t="s" s="4"/>
      <c r="G169" t="s" s="4">
        <v>4</v>
      </c>
      <c r="H169" t="s" s="4">
        <v>4</v>
      </c>
      <c r="I169" t="n" s="2">
        <v>2</v>
      </c>
      <c r="J169" t="s" s="4">
        <v>750</v>
      </c>
      <c r="K169" t="s" s="4">
        <v>1285</v>
      </c>
      <c r="L169" t="n" s="5">
        <v>63160.0</v>
      </c>
      <c r="M169" t="s" s="4"/>
      <c r="N169" t="s" s="4"/>
      <c r="O169" t="n" s="5">
        <v>565888.84</v>
      </c>
      <c r="P169" t="n" s="5">
        <v>8.96</v>
      </c>
      <c r="Q169" t="s" s="4">
        <v>615</v>
      </c>
      <c r="R169" t="s" s="4">
        <v>882</v>
      </c>
      <c r="S169" t="s" s="4"/>
      <c r="T169" t="s" s="4"/>
      <c r="U169" t="s" s="4"/>
    </row>
    <row r="170" spans="1:21">
      <c r="A170" t="n" s="2">
        <v>169</v>
      </c>
      <c r="B170" s="3">
        <f>HYPERLINK("https://my.zakupivli.pro/remote/dispatcher/state_purchase_view/63659678", "UA-2025-11-20-012442-a")</f>
        <v/>
      </c>
      <c r="C170" t="s" s="4">
        <v>15</v>
      </c>
      <c r="D170" t="s" s="4">
        <v>1073</v>
      </c>
      <c r="E170" t="s" s="4">
        <v>1135</v>
      </c>
      <c r="F170" t="s" s="4"/>
      <c r="G170" t="s" s="4">
        <v>4</v>
      </c>
      <c r="H170" t="s" s="4">
        <v>4</v>
      </c>
      <c r="I170" t="n" s="2">
        <v>2</v>
      </c>
      <c r="J170" t="s" s="4">
        <v>808</v>
      </c>
      <c r="K170" t="s" s="4">
        <v>1274</v>
      </c>
      <c r="L170" t="n" s="5">
        <v>11000.0</v>
      </c>
      <c r="M170" t="s" s="4"/>
      <c r="N170" t="s" s="4"/>
      <c r="O170" t="n" s="5">
        <v>95518.24</v>
      </c>
      <c r="P170" t="n" s="5">
        <v>8.68</v>
      </c>
      <c r="Q170" t="s" s="4">
        <v>298</v>
      </c>
      <c r="R170" t="s" s="4">
        <v>1161</v>
      </c>
      <c r="S170" t="s" s="4"/>
      <c r="T170" t="s" s="4"/>
      <c r="U170" t="s" s="4"/>
    </row>
    <row r="171" spans="1:21">
      <c r="A171" t="n" s="2">
        <v>170</v>
      </c>
      <c r="B171" s="3">
        <f>HYPERLINK("https://my.zakupivli.pro/remote/dispatcher/state_purchase_view/63659678", "UA-2025-11-20-012442-a")</f>
        <v/>
      </c>
      <c r="C171" t="s" s="4">
        <v>15</v>
      </c>
      <c r="D171" t="s" s="4">
        <v>1073</v>
      </c>
      <c r="E171" t="s" s="4">
        <v>1135</v>
      </c>
      <c r="F171" t="s" s="4"/>
      <c r="G171" t="s" s="4">
        <v>4</v>
      </c>
      <c r="H171" t="s" s="4">
        <v>4</v>
      </c>
      <c r="I171" t="n" s="2">
        <v>2</v>
      </c>
      <c r="J171" t="s" s="4">
        <v>818</v>
      </c>
      <c r="K171" t="s" s="4">
        <v>1281</v>
      </c>
      <c r="L171" t="n" s="5">
        <v>11000.0</v>
      </c>
      <c r="M171" t="s" s="4"/>
      <c r="N171" t="s" s="4"/>
      <c r="O171" t="n" s="5">
        <v>101994.95</v>
      </c>
      <c r="P171" t="n" s="5">
        <v>9.27</v>
      </c>
      <c r="Q171" t="s" s="4">
        <v>318</v>
      </c>
      <c r="R171" t="s" s="4">
        <v>989</v>
      </c>
      <c r="S171" t="s" s="4"/>
      <c r="T171" t="s" s="4"/>
      <c r="U171" t="s" s="4"/>
    </row>
    <row r="172" spans="1:21">
      <c r="A172" t="n" s="2">
        <v>171</v>
      </c>
      <c r="B172" s="3">
        <f>HYPERLINK("https://my.zakupivli.pro/remote/dispatcher/state_purchase_view/63660958", "UA-2025-11-20-012123-a")</f>
        <v/>
      </c>
      <c r="C172" t="s" s="4">
        <v>628</v>
      </c>
      <c r="D172" t="s" s="4">
        <v>1056</v>
      </c>
      <c r="E172" t="s" s="4">
        <v>1135</v>
      </c>
      <c r="F172" t="s" s="4"/>
      <c r="G172" t="s" s="4">
        <v>4</v>
      </c>
      <c r="H172" t="s" s="4">
        <v>4</v>
      </c>
      <c r="I172" t="n" s="2">
        <v>2</v>
      </c>
      <c r="J172" t="s" s="4">
        <v>832</v>
      </c>
      <c r="K172" t="s" s="4">
        <v>1216</v>
      </c>
      <c r="L172" t="n" s="5">
        <v>25000.0</v>
      </c>
      <c r="M172" t="s" s="4"/>
      <c r="N172" t="s" s="4"/>
      <c r="O172" t="n" s="5">
        <v>206767.8</v>
      </c>
      <c r="P172" t="n" s="5">
        <v>8.27</v>
      </c>
      <c r="Q172" t="s" s="4">
        <v>601</v>
      </c>
      <c r="R172" t="s" s="4">
        <v>1147</v>
      </c>
      <c r="S172" t="s" s="4"/>
      <c r="T172" t="s" s="4"/>
      <c r="U172" t="s" s="4"/>
    </row>
    <row r="173" spans="1:21">
      <c r="A173" t="n" s="2">
        <v>172</v>
      </c>
      <c r="B173" s="3">
        <f>HYPERLINK("https://my.zakupivli.pro/remote/dispatcher/state_purchase_view/63660958", "UA-2025-11-20-012123-a")</f>
        <v/>
      </c>
      <c r="C173" t="s" s="4">
        <v>628</v>
      </c>
      <c r="D173" t="s" s="4">
        <v>1056</v>
      </c>
      <c r="E173" t="s" s="4">
        <v>1135</v>
      </c>
      <c r="F173" t="s" s="4"/>
      <c r="G173" t="s" s="4">
        <v>4</v>
      </c>
      <c r="H173" t="s" s="4">
        <v>4</v>
      </c>
      <c r="I173" t="n" s="2">
        <v>2</v>
      </c>
      <c r="J173" t="s" s="4">
        <v>818</v>
      </c>
      <c r="K173" t="s" s="4">
        <v>1281</v>
      </c>
      <c r="L173" t="n" s="5">
        <v>25000.0</v>
      </c>
      <c r="M173" t="s" s="4"/>
      <c r="N173" t="s" s="4"/>
      <c r="O173" t="n" s="5">
        <v>219147.6</v>
      </c>
      <c r="P173" t="n" s="5">
        <v>8.77</v>
      </c>
      <c r="Q173" t="s" s="4">
        <v>409</v>
      </c>
      <c r="R173" t="s" s="4">
        <v>1168</v>
      </c>
      <c r="S173" t="s" s="4"/>
      <c r="T173" t="s" s="4"/>
      <c r="U173" t="s" s="4"/>
    </row>
    <row r="174" spans="1:21">
      <c r="A174" t="n" s="2">
        <v>173</v>
      </c>
      <c r="B174" s="3">
        <f>HYPERLINK("https://my.zakupivli.pro/remote/dispatcher/state_purchase_view/63641575", "UA-2025-11-20-012276-a")</f>
        <v/>
      </c>
      <c r="C174" t="s" s="4">
        <v>65</v>
      </c>
      <c r="D174" t="s" s="4">
        <v>910</v>
      </c>
      <c r="E174" t="s" s="4">
        <v>1135</v>
      </c>
      <c r="F174" t="s" s="4"/>
      <c r="G174" t="s" s="4">
        <v>4</v>
      </c>
      <c r="H174" t="s" s="4">
        <v>4</v>
      </c>
      <c r="I174" t="n" s="2">
        <v>2</v>
      </c>
      <c r="J174" t="s" s="4">
        <v>818</v>
      </c>
      <c r="K174" t="s" s="4">
        <v>1281</v>
      </c>
      <c r="L174" t="n" s="5">
        <v>23000.0</v>
      </c>
      <c r="M174" t="s" s="4"/>
      <c r="N174" t="s" s="4"/>
      <c r="O174" t="n" s="5">
        <v>264207.07</v>
      </c>
      <c r="P174" t="n" s="5">
        <v>11.49</v>
      </c>
      <c r="Q174" t="s" s="4">
        <v>411</v>
      </c>
      <c r="R174" t="s" s="4">
        <v>1168</v>
      </c>
      <c r="S174" t="s" s="4"/>
      <c r="T174" t="s" s="4"/>
      <c r="U174" t="s" s="4"/>
    </row>
    <row r="175" spans="1:21">
      <c r="A175" t="n" s="2">
        <v>174</v>
      </c>
      <c r="B175" s="3">
        <f>HYPERLINK("https://my.zakupivli.pro/remote/dispatcher/state_purchase_view/63641575", "UA-2025-11-20-012276-a")</f>
        <v/>
      </c>
      <c r="C175" t="s" s="4">
        <v>65</v>
      </c>
      <c r="D175" t="s" s="4">
        <v>910</v>
      </c>
      <c r="E175" t="s" s="4">
        <v>1135</v>
      </c>
      <c r="F175" t="s" s="4"/>
      <c r="G175" t="s" s="4">
        <v>4</v>
      </c>
      <c r="H175" t="s" s="4">
        <v>4</v>
      </c>
      <c r="I175" t="n" s="2">
        <v>2</v>
      </c>
      <c r="J175" t="s" s="4">
        <v>719</v>
      </c>
      <c r="K175" t="s" s="4">
        <v>1158</v>
      </c>
      <c r="L175" t="n" s="5">
        <v>23000.0</v>
      </c>
      <c r="M175" t="s" s="4"/>
      <c r="N175" t="s" s="4"/>
      <c r="O175" t="n" s="5">
        <v>273847.2</v>
      </c>
      <c r="P175" t="n" s="5">
        <v>11.91</v>
      </c>
      <c r="Q175" t="s" s="4">
        <v>211</v>
      </c>
      <c r="R175" t="s" s="4">
        <v>906</v>
      </c>
      <c r="S175" t="s" s="4"/>
      <c r="T175" t="s" s="4"/>
      <c r="U175" t="s" s="4"/>
    </row>
    <row r="176" spans="1:21">
      <c r="A176" t="n" s="2">
        <v>175</v>
      </c>
      <c r="B176" s="3">
        <f>HYPERLINK("https://my.zakupivli.pro/remote/dispatcher/state_purchase_view/63660602", "UA-2025-11-20-012143-a")</f>
        <v/>
      </c>
      <c r="C176" t="s" s="4">
        <v>707</v>
      </c>
      <c r="D176" t="s" s="4">
        <v>838</v>
      </c>
      <c r="E176" t="s" s="4">
        <v>1135</v>
      </c>
      <c r="F176" t="s" s="4"/>
      <c r="G176" t="s" s="4">
        <v>4</v>
      </c>
      <c r="H176" t="s" s="4">
        <v>4</v>
      </c>
      <c r="I176" t="n" s="2">
        <v>1</v>
      </c>
      <c r="J176" t="s" s="4">
        <v>750</v>
      </c>
      <c r="K176" t="s" s="4">
        <v>1285</v>
      </c>
      <c r="L176" t="n" s="5">
        <v>15000.0</v>
      </c>
      <c r="M176" t="s" s="4"/>
      <c r="N176" t="s" s="4"/>
      <c r="O176" t="n" s="5">
        <v>131074.74</v>
      </c>
      <c r="P176" t="n" s="5">
        <v>8.74</v>
      </c>
      <c r="Q176" t="s" s="4">
        <v>235</v>
      </c>
      <c r="R176" t="s" s="4">
        <v>1312</v>
      </c>
      <c r="S176" t="s" s="4"/>
      <c r="T176" t="s" s="4"/>
      <c r="U176" t="s" s="4"/>
    </row>
    <row r="177" spans="1:21">
      <c r="A177" t="n" s="2">
        <v>176</v>
      </c>
      <c r="B177" s="3">
        <f>HYPERLINK("https://my.zakupivli.pro/remote/dispatcher/state_purchase_view/63660592", "UA-2025-11-20-007394-a")</f>
        <v/>
      </c>
      <c r="C177" t="s" s="4">
        <v>698</v>
      </c>
      <c r="D177" t="s" s="4">
        <v>1085</v>
      </c>
      <c r="E177" t="s" s="4">
        <v>1135</v>
      </c>
      <c r="F177" t="s" s="4"/>
      <c r="G177" t="s" s="4">
        <v>4</v>
      </c>
      <c r="H177" t="s" s="4">
        <v>4</v>
      </c>
      <c r="I177" t="n" s="2">
        <v>1</v>
      </c>
      <c r="J177" t="s" s="4">
        <v>812</v>
      </c>
      <c r="K177" t="s" s="4">
        <v>1221</v>
      </c>
      <c r="L177" t="n" s="5">
        <v>10380.0</v>
      </c>
      <c r="M177" t="s" s="4"/>
      <c r="N177" t="s" s="4"/>
      <c r="O177" t="n" s="5">
        <v>92898.94</v>
      </c>
      <c r="P177" t="n" s="5">
        <v>8.95</v>
      </c>
      <c r="Q177" t="s" s="4">
        <v>430</v>
      </c>
      <c r="R177" t="s" s="4">
        <v>1179</v>
      </c>
      <c r="S177" t="s" s="4"/>
      <c r="T177" t="s" s="4"/>
      <c r="U177" t="s" s="4"/>
    </row>
    <row r="178" spans="1:21">
      <c r="A178" t="n" s="2">
        <v>177</v>
      </c>
      <c r="B178" s="3">
        <f>HYPERLINK("https://my.zakupivli.pro/remote/dispatcher/state_purchase_view/63660286", "UA-2025-11-20-011951-a")</f>
        <v/>
      </c>
      <c r="C178" t="s" s="4">
        <v>13</v>
      </c>
      <c r="D178" t="s" s="4">
        <v>1023</v>
      </c>
      <c r="E178" t="s" s="4">
        <v>1135</v>
      </c>
      <c r="F178" t="s" s="4"/>
      <c r="G178" t="s" s="4">
        <v>4</v>
      </c>
      <c r="H178" t="s" s="4">
        <v>4</v>
      </c>
      <c r="I178" t="n" s="2">
        <v>3</v>
      </c>
      <c r="J178" t="s" s="4">
        <v>832</v>
      </c>
      <c r="K178" t="s" s="4">
        <v>1216</v>
      </c>
      <c r="L178" t="n" s="5">
        <v>89600.0</v>
      </c>
      <c r="M178" t="s" s="4"/>
      <c r="N178" t="s" s="4"/>
      <c r="O178" t="n" s="5">
        <v>741055.8</v>
      </c>
      <c r="P178" t="n" s="5">
        <v>8.27</v>
      </c>
      <c r="Q178" t="s" s="4">
        <v>578</v>
      </c>
      <c r="R178" t="s" s="4">
        <v>1147</v>
      </c>
      <c r="S178" t="s" s="4"/>
      <c r="T178" t="s" s="4"/>
      <c r="U178" t="s" s="4"/>
    </row>
    <row r="179" spans="1:21">
      <c r="A179" t="n" s="2">
        <v>178</v>
      </c>
      <c r="B179" s="3">
        <f>HYPERLINK("https://my.zakupivli.pro/remote/dispatcher/state_purchase_view/63660286", "UA-2025-11-20-011951-a")</f>
        <v/>
      </c>
      <c r="C179" t="s" s="4">
        <v>13</v>
      </c>
      <c r="D179" t="s" s="4">
        <v>1023</v>
      </c>
      <c r="E179" t="s" s="4">
        <v>1135</v>
      </c>
      <c r="F179" t="s" s="4"/>
      <c r="G179" t="s" s="4">
        <v>4</v>
      </c>
      <c r="H179" t="s" s="4">
        <v>4</v>
      </c>
      <c r="I179" t="n" s="2">
        <v>3</v>
      </c>
      <c r="J179" t="s" s="4">
        <v>796</v>
      </c>
      <c r="K179" t="s" s="4">
        <v>1246</v>
      </c>
      <c r="L179" t="n" s="5">
        <v>89600.0</v>
      </c>
      <c r="M179" t="s" s="4"/>
      <c r="N179" t="s" s="4"/>
      <c r="O179" t="n" s="5">
        <v>804919.45</v>
      </c>
      <c r="P179" t="n" s="5">
        <v>8.98</v>
      </c>
      <c r="Q179" t="s" s="4">
        <v>381</v>
      </c>
      <c r="R179" t="s" s="4">
        <v>1153</v>
      </c>
      <c r="S179" t="s" s="4"/>
      <c r="T179" t="s" s="4"/>
      <c r="U179" t="s" s="4"/>
    </row>
    <row r="180" spans="1:21">
      <c r="A180" t="n" s="2">
        <v>179</v>
      </c>
      <c r="B180" s="3">
        <f>HYPERLINK("https://my.zakupivli.pro/remote/dispatcher/state_purchase_view/63660286", "UA-2025-11-20-011951-a")</f>
        <v/>
      </c>
      <c r="C180" t="s" s="4">
        <v>13</v>
      </c>
      <c r="D180" t="s" s="4">
        <v>1023</v>
      </c>
      <c r="E180" t="s" s="4">
        <v>1135</v>
      </c>
      <c r="F180" t="s" s="4"/>
      <c r="G180" t="s" s="4">
        <v>4</v>
      </c>
      <c r="H180" t="s" s="4">
        <v>4</v>
      </c>
      <c r="I180" t="n" s="2">
        <v>3</v>
      </c>
      <c r="J180" t="s" s="4">
        <v>798</v>
      </c>
      <c r="K180" t="s" s="4">
        <v>1234</v>
      </c>
      <c r="L180" t="n" s="5">
        <v>89600.0</v>
      </c>
      <c r="M180" t="s" s="4"/>
      <c r="N180" t="s" s="4"/>
      <c r="O180" t="n" s="5">
        <v>807152.64</v>
      </c>
      <c r="P180" t="n" s="5">
        <v>9.01</v>
      </c>
      <c r="Q180" t="s" s="4">
        <v>611</v>
      </c>
      <c r="R180" t="s" s="4">
        <v>867</v>
      </c>
      <c r="S180" t="s" s="4"/>
      <c r="T180" t="s" s="4"/>
      <c r="U180" t="s" s="4"/>
    </row>
    <row r="181" spans="1:21">
      <c r="A181" t="n" s="2">
        <v>180</v>
      </c>
      <c r="B181" s="3">
        <f>HYPERLINK("https://my.zakupivli.pro/remote/dispatcher/state_purchase_view/63660283", "UA-2025-11-20-011843-a")</f>
        <v/>
      </c>
      <c r="C181" t="s" s="4">
        <v>89</v>
      </c>
      <c r="D181" t="s" s="4">
        <v>958</v>
      </c>
      <c r="E181" t="s" s="4">
        <v>1135</v>
      </c>
      <c r="F181" t="s" s="4"/>
      <c r="G181" t="s" s="4">
        <v>4</v>
      </c>
      <c r="H181" t="s" s="4">
        <v>4</v>
      </c>
      <c r="I181" t="n" s="2">
        <v>0</v>
      </c>
      <c r="J181" t="s" s="4"/>
      <c r="K181" t="s" s="4"/>
      <c r="L181" t="n" s="5">
        <v>10000.0</v>
      </c>
      <c r="M181" t="s" s="4"/>
      <c r="N181" t="s" s="4"/>
      <c r="O181" t="s" s="4"/>
      <c r="P181" t="s" s="4"/>
      <c r="Q181" t="s" s="4">
        <v>4</v>
      </c>
      <c r="R181" t="s" s="4"/>
      <c r="S181" t="s" s="4"/>
      <c r="T181" t="s" s="4"/>
      <c r="U181" t="s" s="4"/>
    </row>
    <row r="182" spans="1:21">
      <c r="A182" t="n" s="2">
        <v>181</v>
      </c>
      <c r="B182" s="3">
        <f>HYPERLINK("https://my.zakupivli.pro/remote/dispatcher/state_purchase_view/63660215", "UA-2025-11-20-011792-a")</f>
        <v/>
      </c>
      <c r="C182" t="s" s="4">
        <v>791</v>
      </c>
      <c r="D182" t="s" s="4">
        <v>917</v>
      </c>
      <c r="E182" t="s" s="4">
        <v>1135</v>
      </c>
      <c r="F182" t="s" s="4"/>
      <c r="G182" t="s" s="4">
        <v>4</v>
      </c>
      <c r="H182" t="s" s="4">
        <v>4</v>
      </c>
      <c r="I182" t="n" s="2">
        <v>1</v>
      </c>
      <c r="J182" t="s" s="4">
        <v>731</v>
      </c>
      <c r="K182" t="s" s="4">
        <v>1263</v>
      </c>
      <c r="L182" t="n" s="5">
        <v>70000.0</v>
      </c>
      <c r="M182" t="s" s="4"/>
      <c r="N182" t="s" s="4"/>
      <c r="O182" t="n" s="5">
        <v>594882.12</v>
      </c>
      <c r="P182" t="n" s="5">
        <v>8.50</v>
      </c>
      <c r="Q182" t="s" s="4">
        <v>422</v>
      </c>
      <c r="R182" t="s" s="4">
        <v>1164</v>
      </c>
      <c r="S182" t="s" s="4"/>
      <c r="T182" t="s" s="4"/>
      <c r="U182" t="s" s="4"/>
    </row>
    <row r="183" spans="1:21">
      <c r="A183" t="n" s="2">
        <v>182</v>
      </c>
      <c r="B183" s="3">
        <f>HYPERLINK("https://my.zakupivli.pro/remote/dispatcher/state_purchase_view/63659590", "UA-2025-11-20-011749-a")</f>
        <v/>
      </c>
      <c r="C183" t="s" s="4">
        <v>61</v>
      </c>
      <c r="D183" t="s" s="4">
        <v>1070</v>
      </c>
      <c r="E183" t="s" s="4">
        <v>1135</v>
      </c>
      <c r="F183" t="s" s="4"/>
      <c r="G183" t="s" s="4">
        <v>4</v>
      </c>
      <c r="H183" t="s" s="4">
        <v>4</v>
      </c>
      <c r="I183" t="n" s="2">
        <v>5</v>
      </c>
      <c r="J183" t="s" s="4">
        <v>747</v>
      </c>
      <c r="K183" t="s" s="4">
        <v>1227</v>
      </c>
      <c r="L183" t="n" s="5">
        <v>51800.0</v>
      </c>
      <c r="M183" t="s" s="4"/>
      <c r="N183" t="s" s="4"/>
      <c r="O183" t="n" s="5">
        <v>701352.52</v>
      </c>
      <c r="P183" t="n" s="5">
        <v>13.54</v>
      </c>
      <c r="Q183" t="s" s="4">
        <v>202</v>
      </c>
      <c r="R183" t="s" s="4">
        <v>1189</v>
      </c>
      <c r="S183" t="s" s="4"/>
      <c r="T183" t="s" s="4"/>
      <c r="U183" t="s" s="4"/>
    </row>
    <row r="184" spans="1:21">
      <c r="A184" t="n" s="2">
        <v>183</v>
      </c>
      <c r="B184" s="3">
        <f>HYPERLINK("https://my.zakupivli.pro/remote/dispatcher/state_purchase_view/63659590", "UA-2025-11-20-011749-a")</f>
        <v/>
      </c>
      <c r="C184" t="s" s="4">
        <v>61</v>
      </c>
      <c r="D184" t="s" s="4">
        <v>1070</v>
      </c>
      <c r="E184" t="s" s="4">
        <v>1135</v>
      </c>
      <c r="F184" t="s" s="4"/>
      <c r="G184" t="s" s="4">
        <v>4</v>
      </c>
      <c r="H184" t="s" s="4">
        <v>4</v>
      </c>
      <c r="I184" t="n" s="2">
        <v>5</v>
      </c>
      <c r="J184" t="s" s="4">
        <v>719</v>
      </c>
      <c r="K184" t="s" s="4">
        <v>1158</v>
      </c>
      <c r="L184" t="n" s="5">
        <v>51800.0</v>
      </c>
      <c r="M184" t="s" s="4"/>
      <c r="N184" t="s" s="4"/>
      <c r="O184" t="n" s="5">
        <v>714529.2</v>
      </c>
      <c r="P184" t="n" s="5">
        <v>13.79</v>
      </c>
      <c r="Q184" t="s" s="4">
        <v>210</v>
      </c>
      <c r="R184" t="s" s="4">
        <v>906</v>
      </c>
      <c r="S184" t="s" s="4"/>
      <c r="T184" t="s" s="4"/>
      <c r="U184" t="s" s="4"/>
    </row>
    <row r="185" spans="1:21">
      <c r="A185" t="n" s="2">
        <v>184</v>
      </c>
      <c r="B185" s="3">
        <f>HYPERLINK("https://my.zakupivli.pro/remote/dispatcher/state_purchase_view/63659590", "UA-2025-11-20-011749-a")</f>
        <v/>
      </c>
      <c r="C185" t="s" s="4">
        <v>61</v>
      </c>
      <c r="D185" t="s" s="4">
        <v>1070</v>
      </c>
      <c r="E185" t="s" s="4">
        <v>1135</v>
      </c>
      <c r="F185" t="s" s="4"/>
      <c r="G185" t="s" s="4">
        <v>4</v>
      </c>
      <c r="H185" t="s" s="4">
        <v>4</v>
      </c>
      <c r="I185" t="n" s="2">
        <v>5</v>
      </c>
      <c r="J185" t="s" s="4">
        <v>809</v>
      </c>
      <c r="K185" t="s" s="4">
        <v>1203</v>
      </c>
      <c r="L185" t="n" s="5">
        <v>51800.0</v>
      </c>
      <c r="M185" t="s" s="4"/>
      <c r="N185" t="s" s="4"/>
      <c r="O185" t="n" s="5">
        <v>717948.0</v>
      </c>
      <c r="P185" t="n" s="5">
        <v>13.86</v>
      </c>
      <c r="Q185" t="s" s="4">
        <v>459</v>
      </c>
      <c r="R185" t="s" s="4">
        <v>1230</v>
      </c>
      <c r="S185" t="s" s="4"/>
      <c r="T185" t="s" s="4"/>
      <c r="U185" t="s" s="4"/>
    </row>
    <row r="186" spans="1:21">
      <c r="A186" t="n" s="2">
        <v>185</v>
      </c>
      <c r="B186" s="3">
        <f>HYPERLINK("https://my.zakupivli.pro/remote/dispatcher/state_purchase_view/63659590", "UA-2025-11-20-011749-a")</f>
        <v/>
      </c>
      <c r="C186" t="s" s="4">
        <v>61</v>
      </c>
      <c r="D186" t="s" s="4">
        <v>1070</v>
      </c>
      <c r="E186" t="s" s="4">
        <v>1135</v>
      </c>
      <c r="F186" t="s" s="4"/>
      <c r="G186" t="s" s="4">
        <v>4</v>
      </c>
      <c r="H186" t="s" s="4">
        <v>4</v>
      </c>
      <c r="I186" t="n" s="2">
        <v>5</v>
      </c>
      <c r="J186" t="s" s="4">
        <v>749</v>
      </c>
      <c r="K186" t="s" s="4">
        <v>1214</v>
      </c>
      <c r="L186" t="n" s="5">
        <v>51800.0</v>
      </c>
      <c r="M186" t="s" s="4"/>
      <c r="N186" t="s" s="4"/>
      <c r="O186" t="n" s="5">
        <v>719191.2</v>
      </c>
      <c r="P186" t="n" s="5">
        <v>13.88</v>
      </c>
      <c r="Q186" t="s" s="4">
        <v>204</v>
      </c>
      <c r="R186" t="s" s="4">
        <v>865</v>
      </c>
      <c r="S186" t="s" s="4"/>
      <c r="T186" t="s" s="4"/>
      <c r="U186" t="s" s="4"/>
    </row>
    <row r="187" spans="1:21">
      <c r="A187" t="n" s="2">
        <v>186</v>
      </c>
      <c r="B187" s="3">
        <f>HYPERLINK("https://my.zakupivli.pro/remote/dispatcher/state_purchase_view/63659590", "UA-2025-11-20-011749-a")</f>
        <v/>
      </c>
      <c r="C187" t="s" s="4">
        <v>61</v>
      </c>
      <c r="D187" t="s" s="4">
        <v>1070</v>
      </c>
      <c r="E187" t="s" s="4">
        <v>1135</v>
      </c>
      <c r="F187" t="s" s="4"/>
      <c r="G187" t="s" s="4">
        <v>4</v>
      </c>
      <c r="H187" t="s" s="4">
        <v>4</v>
      </c>
      <c r="I187" t="n" s="2">
        <v>5</v>
      </c>
      <c r="J187" t="s" s="4">
        <v>737</v>
      </c>
      <c r="K187" t="s" s="4">
        <v>1267</v>
      </c>
      <c r="L187" t="n" s="5">
        <v>51800.0</v>
      </c>
      <c r="M187" t="s" s="4"/>
      <c r="N187" t="s" s="4"/>
      <c r="O187" t="n" s="5">
        <v>719812.8</v>
      </c>
      <c r="P187" t="n" s="5">
        <v>13.90</v>
      </c>
      <c r="Q187" t="s" s="4">
        <v>530</v>
      </c>
      <c r="R187" t="s" s="4">
        <v>927</v>
      </c>
      <c r="S187" t="s" s="4"/>
      <c r="T187" t="s" s="4"/>
      <c r="U187" t="s" s="4"/>
    </row>
    <row r="188" spans="1:21">
      <c r="A188" t="n" s="2">
        <v>187</v>
      </c>
      <c r="B188" s="3">
        <f>HYPERLINK("https://my.zakupivli.pro/remote/dispatcher/state_purchase_view/63659482", "UA-2025-11-20-011676-a")</f>
        <v/>
      </c>
      <c r="C188" t="s" s="4">
        <v>68</v>
      </c>
      <c r="D188" t="s" s="4">
        <v>1114</v>
      </c>
      <c r="E188" t="s" s="4">
        <v>1135</v>
      </c>
      <c r="F188" t="s" s="4"/>
      <c r="G188" t="s" s="4">
        <v>4</v>
      </c>
      <c r="H188" t="s" s="4">
        <v>4</v>
      </c>
      <c r="I188" t="n" s="2">
        <v>3</v>
      </c>
      <c r="J188" t="s" s="4">
        <v>823</v>
      </c>
      <c r="K188" t="s" s="4">
        <v>1209</v>
      </c>
      <c r="L188" t="n" s="5">
        <v>135985.0</v>
      </c>
      <c r="M188" t="s" s="4"/>
      <c r="N188" t="s" s="4"/>
      <c r="O188" t="n" s="5">
        <v>1240183.2</v>
      </c>
      <c r="P188" t="n" s="5">
        <v>9.12</v>
      </c>
      <c r="Q188" t="s" s="4">
        <v>366</v>
      </c>
      <c r="R188" t="s" s="4">
        <v>864</v>
      </c>
      <c r="S188" t="s" s="4"/>
      <c r="T188" t="s" s="4"/>
      <c r="U188" t="s" s="4"/>
    </row>
    <row r="189" spans="1:21">
      <c r="A189" t="n" s="2">
        <v>188</v>
      </c>
      <c r="B189" s="3">
        <f>HYPERLINK("https://my.zakupivli.pro/remote/dispatcher/state_purchase_view/63659482", "UA-2025-11-20-011676-a")</f>
        <v/>
      </c>
      <c r="C189" t="s" s="4">
        <v>68</v>
      </c>
      <c r="D189" t="s" s="4">
        <v>1114</v>
      </c>
      <c r="E189" t="s" s="4">
        <v>1135</v>
      </c>
      <c r="F189" t="s" s="4"/>
      <c r="G189" t="s" s="4">
        <v>4</v>
      </c>
      <c r="H189" t="s" s="4">
        <v>4</v>
      </c>
      <c r="I189" t="n" s="2">
        <v>3</v>
      </c>
      <c r="J189" t="s" s="4">
        <v>776</v>
      </c>
      <c r="K189" t="s" s="4">
        <v>1253</v>
      </c>
      <c r="L189" t="n" s="5">
        <v>135985.0</v>
      </c>
      <c r="M189" t="s" s="4"/>
      <c r="N189" t="s" s="4"/>
      <c r="O189" t="n" s="5">
        <v>1293217.35</v>
      </c>
      <c r="P189" t="n" s="5">
        <v>9.51</v>
      </c>
      <c r="Q189" t="s" s="4">
        <v>315</v>
      </c>
      <c r="R189" t="s" s="4">
        <v>1200</v>
      </c>
      <c r="S189" t="s" s="4"/>
      <c r="T189" t="s" s="4"/>
      <c r="U189" t="s" s="4"/>
    </row>
    <row r="190" spans="1:21">
      <c r="A190" t="n" s="2">
        <v>189</v>
      </c>
      <c r="B190" s="3">
        <f>HYPERLINK("https://my.zakupivli.pro/remote/dispatcher/state_purchase_view/63659482", "UA-2025-11-20-011676-a")</f>
        <v/>
      </c>
      <c r="C190" t="s" s="4">
        <v>68</v>
      </c>
      <c r="D190" t="s" s="4">
        <v>1114</v>
      </c>
      <c r="E190" t="s" s="4">
        <v>1135</v>
      </c>
      <c r="F190" t="s" s="4"/>
      <c r="G190" t="s" s="4">
        <v>4</v>
      </c>
      <c r="H190" t="s" s="4">
        <v>4</v>
      </c>
      <c r="I190" t="n" s="2">
        <v>3</v>
      </c>
      <c r="J190" t="s" s="4">
        <v>737</v>
      </c>
      <c r="K190" t="s" s="4">
        <v>1267</v>
      </c>
      <c r="L190" t="n" s="5">
        <v>135985.0</v>
      </c>
      <c r="M190" t="s" s="4"/>
      <c r="N190" t="s" s="4"/>
      <c r="O190" t="n" s="5">
        <v>1301866.0</v>
      </c>
      <c r="P190" t="n" s="5">
        <v>9.57</v>
      </c>
      <c r="Q190" t="s" s="4">
        <v>483</v>
      </c>
      <c r="R190" t="s" s="4">
        <v>927</v>
      </c>
      <c r="S190" t="s" s="4"/>
      <c r="T190" t="s" s="4"/>
      <c r="U190" t="s" s="4"/>
    </row>
    <row r="191" spans="1:21">
      <c r="A191" t="n" s="2">
        <v>190</v>
      </c>
      <c r="B191" s="3">
        <f>HYPERLINK("https://my.zakupivli.pro/remote/dispatcher/state_purchase_view/63659470", "UA-2025-11-20-011668-a")</f>
        <v/>
      </c>
      <c r="C191" t="s" s="4">
        <v>669</v>
      </c>
      <c r="D191" t="s" s="4">
        <v>1192</v>
      </c>
      <c r="E191" t="s" s="4">
        <v>1135</v>
      </c>
      <c r="F191" t="s" s="4"/>
      <c r="G191" t="s" s="4">
        <v>4</v>
      </c>
      <c r="H191" t="s" s="4">
        <v>4</v>
      </c>
      <c r="I191" t="n" s="2">
        <v>2</v>
      </c>
      <c r="J191" t="s" s="4">
        <v>747</v>
      </c>
      <c r="K191" t="s" s="4">
        <v>1227</v>
      </c>
      <c r="L191" t="n" s="5">
        <v>4600.0</v>
      </c>
      <c r="M191" t="s" s="4"/>
      <c r="N191" t="s" s="4"/>
      <c r="O191" t="n" s="5">
        <v>59616.0</v>
      </c>
      <c r="P191" t="n" s="5">
        <v>12.96</v>
      </c>
      <c r="Q191" t="s" s="4">
        <v>201</v>
      </c>
      <c r="R191" t="s" s="4">
        <v>1189</v>
      </c>
      <c r="S191" t="s" s="4"/>
      <c r="T191" t="s" s="4"/>
      <c r="U191" t="s" s="4"/>
    </row>
    <row r="192" spans="1:21">
      <c r="A192" t="n" s="2">
        <v>191</v>
      </c>
      <c r="B192" s="3">
        <f>HYPERLINK("https://my.zakupivli.pro/remote/dispatcher/state_purchase_view/63659470", "UA-2025-11-20-011668-a")</f>
        <v/>
      </c>
      <c r="C192" t="s" s="4">
        <v>669</v>
      </c>
      <c r="D192" t="s" s="4">
        <v>1192</v>
      </c>
      <c r="E192" t="s" s="4">
        <v>1135</v>
      </c>
      <c r="F192" t="s" s="4"/>
      <c r="G192" t="s" s="4">
        <v>4</v>
      </c>
      <c r="H192" t="s" s="4">
        <v>4</v>
      </c>
      <c r="I192" t="n" s="2">
        <v>2</v>
      </c>
      <c r="J192" t="s" s="4">
        <v>808</v>
      </c>
      <c r="K192" t="s" s="4">
        <v>1274</v>
      </c>
      <c r="L192" t="n" s="5">
        <v>4600.0</v>
      </c>
      <c r="M192" t="s" s="4"/>
      <c r="N192" t="s" s="4"/>
      <c r="O192" t="n" s="5">
        <v>59892.0</v>
      </c>
      <c r="P192" t="n" s="5">
        <v>13.02</v>
      </c>
      <c r="Q192" t="s" s="4">
        <v>209</v>
      </c>
      <c r="R192" t="s" s="4">
        <v>885</v>
      </c>
      <c r="S192" t="s" s="4"/>
      <c r="T192" t="s" s="4"/>
      <c r="U192" t="s" s="4"/>
    </row>
    <row r="193" spans="1:21">
      <c r="A193" t="n" s="2">
        <v>192</v>
      </c>
      <c r="B193" s="3">
        <f>HYPERLINK("https://my.zakupivli.pro/remote/dispatcher/state_purchase_view/63658934", "UA-2025-11-20-011261-a")</f>
        <v/>
      </c>
      <c r="C193" t="s" s="4">
        <v>26</v>
      </c>
      <c r="D193" t="s" s="4">
        <v>1015</v>
      </c>
      <c r="E193" t="s" s="4">
        <v>1135</v>
      </c>
      <c r="F193" t="s" s="4"/>
      <c r="G193" t="s" s="4">
        <v>4</v>
      </c>
      <c r="H193" t="s" s="4">
        <v>4</v>
      </c>
      <c r="I193" t="n" s="2">
        <v>2</v>
      </c>
      <c r="J193" t="s" s="4">
        <v>777</v>
      </c>
      <c r="K193" t="s" s="4">
        <v>1270</v>
      </c>
      <c r="L193" t="n" s="5">
        <v>50000.0</v>
      </c>
      <c r="M193" t="s" s="4"/>
      <c r="N193" t="s" s="4"/>
      <c r="O193" t="n" s="5">
        <v>454920.0</v>
      </c>
      <c r="P193" t="n" s="5">
        <v>9.10</v>
      </c>
      <c r="Q193" t="s" s="4">
        <v>589</v>
      </c>
      <c r="R193" t="s" s="4">
        <v>1195</v>
      </c>
      <c r="S193" t="s" s="4"/>
      <c r="T193" t="s" s="4"/>
      <c r="U193" t="s" s="4"/>
    </row>
    <row r="194" spans="1:21">
      <c r="A194" t="n" s="2">
        <v>193</v>
      </c>
      <c r="B194" s="3">
        <f>HYPERLINK("https://my.zakupivli.pro/remote/dispatcher/state_purchase_view/63658934", "UA-2025-11-20-011261-a")</f>
        <v/>
      </c>
      <c r="C194" t="s" s="4">
        <v>26</v>
      </c>
      <c r="D194" t="s" s="4">
        <v>1015</v>
      </c>
      <c r="E194" t="s" s="4">
        <v>1135</v>
      </c>
      <c r="F194" t="s" s="4"/>
      <c r="G194" t="s" s="4">
        <v>4</v>
      </c>
      <c r="H194" t="s" s="4">
        <v>4</v>
      </c>
      <c r="I194" t="n" s="2">
        <v>2</v>
      </c>
      <c r="J194" t="s" s="4">
        <v>737</v>
      </c>
      <c r="K194" t="s" s="4">
        <v>1267</v>
      </c>
      <c r="L194" t="n" s="5">
        <v>50000.0</v>
      </c>
      <c r="M194" t="s" s="4"/>
      <c r="N194" t="s" s="4"/>
      <c r="O194" t="n" s="5">
        <v>467400.0</v>
      </c>
      <c r="P194" t="n" s="5">
        <v>9.35</v>
      </c>
      <c r="Q194" t="s" s="4">
        <v>520</v>
      </c>
      <c r="R194" t="s" s="4">
        <v>927</v>
      </c>
      <c r="S194" t="s" s="4"/>
      <c r="T194" t="s" s="4"/>
      <c r="U194" t="s" s="4"/>
    </row>
    <row r="195" spans="1:21">
      <c r="A195" t="n" s="2">
        <v>194</v>
      </c>
      <c r="B195" s="3">
        <f>HYPERLINK("https://my.zakupivli.pro/remote/dispatcher/state_purchase_view/63658874", "UA-2025-11-20-011321-a")</f>
        <v/>
      </c>
      <c r="C195" t="s" s="4">
        <v>69</v>
      </c>
      <c r="D195" t="s" s="4">
        <v>908</v>
      </c>
      <c r="E195" t="s" s="4">
        <v>1135</v>
      </c>
      <c r="F195" t="s" s="4"/>
      <c r="G195" t="s" s="4">
        <v>4</v>
      </c>
      <c r="H195" t="s" s="4">
        <v>4</v>
      </c>
      <c r="I195" t="n" s="2">
        <v>1</v>
      </c>
      <c r="J195" t="s" s="4">
        <v>740</v>
      </c>
      <c r="K195" t="s" s="4">
        <v>1242</v>
      </c>
      <c r="L195" t="n" s="5">
        <v>12000.0</v>
      </c>
      <c r="M195" t="s" s="4"/>
      <c r="N195" t="s" s="4"/>
      <c r="O195" t="n" s="5">
        <v>119897.71</v>
      </c>
      <c r="P195" t="n" s="5">
        <v>9.99</v>
      </c>
      <c r="Q195" t="s" s="4">
        <v>203</v>
      </c>
      <c r="R195" t="s" s="4">
        <v>929</v>
      </c>
      <c r="S195" t="s" s="4"/>
      <c r="T195" t="s" s="4"/>
      <c r="U195" t="s" s="4"/>
    </row>
    <row r="196" spans="1:21">
      <c r="A196" t="n" s="2">
        <v>195</v>
      </c>
      <c r="B196" s="3">
        <f>HYPERLINK("https://my.zakupivli.pro/remote/dispatcher/state_purchase_view/63658682", "UA-2025-11-20-011107-a")</f>
        <v/>
      </c>
      <c r="C196" t="s" s="4">
        <v>699</v>
      </c>
      <c r="D196" t="s" s="4">
        <v>1163</v>
      </c>
      <c r="E196" t="s" s="4">
        <v>1135</v>
      </c>
      <c r="F196" t="s" s="4"/>
      <c r="G196" t="s" s="4">
        <v>4</v>
      </c>
      <c r="H196" t="s" s="4">
        <v>4</v>
      </c>
      <c r="I196" t="n" s="2">
        <v>2</v>
      </c>
      <c r="J196" t="s" s="4">
        <v>832</v>
      </c>
      <c r="K196" t="s" s="4">
        <v>1216</v>
      </c>
      <c r="L196" t="n" s="5">
        <v>20000.0</v>
      </c>
      <c r="M196" t="s" s="4"/>
      <c r="N196" t="s" s="4"/>
      <c r="O196" t="n" s="5">
        <v>187025.52</v>
      </c>
      <c r="P196" t="n" s="5">
        <v>9.35</v>
      </c>
      <c r="Q196" t="s" s="4">
        <v>600</v>
      </c>
      <c r="R196" t="s" s="4">
        <v>1147</v>
      </c>
      <c r="S196" t="s" s="4"/>
      <c r="T196" t="s" s="4"/>
      <c r="U196" t="s" s="4"/>
    </row>
    <row r="197" spans="1:21">
      <c r="A197" t="n" s="2">
        <v>196</v>
      </c>
      <c r="B197" s="3">
        <f>HYPERLINK("https://my.zakupivli.pro/remote/dispatcher/state_purchase_view/63658682", "UA-2025-11-20-011107-a")</f>
        <v/>
      </c>
      <c r="C197" t="s" s="4">
        <v>699</v>
      </c>
      <c r="D197" t="s" s="4">
        <v>1163</v>
      </c>
      <c r="E197" t="s" s="4">
        <v>1135</v>
      </c>
      <c r="F197" t="s" s="4"/>
      <c r="G197" t="s" s="4">
        <v>4</v>
      </c>
      <c r="H197" t="s" s="4">
        <v>4</v>
      </c>
      <c r="I197" t="n" s="2">
        <v>2</v>
      </c>
      <c r="J197" t="s" s="4">
        <v>818</v>
      </c>
      <c r="K197" t="s" s="4">
        <v>1281</v>
      </c>
      <c r="L197" t="n" s="5">
        <v>20000.0</v>
      </c>
      <c r="M197" t="s" s="4"/>
      <c r="N197" t="s" s="4"/>
      <c r="O197" t="n" s="5">
        <v>196929.36</v>
      </c>
      <c r="P197" t="n" s="5">
        <v>9.85</v>
      </c>
      <c r="Q197" t="s" s="4">
        <v>408</v>
      </c>
      <c r="R197" t="s" s="4">
        <v>1168</v>
      </c>
      <c r="S197" t="s" s="4"/>
      <c r="T197" t="s" s="4"/>
      <c r="U197" t="s" s="4"/>
    </row>
    <row r="198" spans="1:21">
      <c r="A198" t="n" s="2">
        <v>197</v>
      </c>
      <c r="B198" s="3">
        <f>HYPERLINK("https://my.zakupivli.pro/remote/dispatcher/state_purchase_view/63658683", "UA-2025-11-20-011151-a")</f>
        <v/>
      </c>
      <c r="C198" t="s" s="4">
        <v>34</v>
      </c>
      <c r="D198" t="s" s="4">
        <v>1295</v>
      </c>
      <c r="E198" t="s" s="4">
        <v>1135</v>
      </c>
      <c r="F198" t="s" s="4"/>
      <c r="G198" t="s" s="4">
        <v>4</v>
      </c>
      <c r="H198" t="s" s="4">
        <v>4</v>
      </c>
      <c r="I198" t="n" s="2">
        <v>1</v>
      </c>
      <c r="J198" t="s" s="4">
        <v>805</v>
      </c>
      <c r="K198" t="s" s="4">
        <v>1254</v>
      </c>
      <c r="L198" t="n" s="5">
        <v>74712.0</v>
      </c>
      <c r="M198" t="s" s="4"/>
      <c r="N198" t="s" s="4"/>
      <c r="O198" t="n" s="5">
        <v>635822.73</v>
      </c>
      <c r="P198" t="n" s="5">
        <v>8.51</v>
      </c>
      <c r="Q198" t="s" s="4">
        <v>206</v>
      </c>
      <c r="R198" t="s" s="4">
        <v>1058</v>
      </c>
      <c r="S198" t="s" s="4"/>
      <c r="T198" t="s" s="4"/>
      <c r="U198" t="s" s="4"/>
    </row>
    <row r="199" spans="1:21">
      <c r="A199" t="n" s="2">
        <v>198</v>
      </c>
      <c r="B199" s="3">
        <f>HYPERLINK("https://my.zakupivli.pro/remote/dispatcher/state_purchase_view/63658498", "UA-2025-11-20-011216-a")</f>
        <v/>
      </c>
      <c r="C199" t="s" s="4">
        <v>647</v>
      </c>
      <c r="D199" t="s" s="4">
        <v>872</v>
      </c>
      <c r="E199" t="s" s="4">
        <v>1135</v>
      </c>
      <c r="F199" t="s" s="4"/>
      <c r="G199" t="s" s="4">
        <v>4</v>
      </c>
      <c r="H199" t="s" s="4">
        <v>4</v>
      </c>
      <c r="I199" t="n" s="2">
        <v>0</v>
      </c>
      <c r="J199" t="s" s="4"/>
      <c r="K199" t="s" s="4"/>
      <c r="L199" t="n" s="5">
        <v>250000.0</v>
      </c>
      <c r="M199" t="s" s="4"/>
      <c r="N199" t="s" s="4"/>
      <c r="O199" t="s" s="4"/>
      <c r="P199" t="s" s="4"/>
      <c r="Q199" t="s" s="4">
        <v>4</v>
      </c>
      <c r="R199" t="s" s="4"/>
      <c r="S199" t="s" s="4"/>
      <c r="T199" t="s" s="4"/>
      <c r="U199" t="s" s="4"/>
    </row>
    <row r="200" spans="1:21">
      <c r="A200" t="n" s="2">
        <v>199</v>
      </c>
      <c r="B200" s="3">
        <f>HYPERLINK("https://my.zakupivli.pro/remote/dispatcher/state_purchase_view/63658377", "UA-2025-11-20-011149-a")</f>
        <v/>
      </c>
      <c r="C200" t="s" s="4">
        <v>52</v>
      </c>
      <c r="D200" t="s" s="4">
        <v>3</v>
      </c>
      <c r="E200" t="s" s="4">
        <v>1135</v>
      </c>
      <c r="F200" t="s" s="4"/>
      <c r="G200" t="s" s="4">
        <v>4</v>
      </c>
      <c r="H200" t="s" s="4">
        <v>4</v>
      </c>
      <c r="I200" t="n" s="2">
        <v>0</v>
      </c>
      <c r="J200" t="s" s="4"/>
      <c r="K200" t="s" s="4"/>
      <c r="L200" t="n" s="5">
        <v>80000.0</v>
      </c>
      <c r="M200" t="s" s="4"/>
      <c r="N200" t="s" s="4"/>
      <c r="O200" t="s" s="4"/>
      <c r="P200" t="s" s="4"/>
      <c r="Q200" t="s" s="4">
        <v>4</v>
      </c>
      <c r="R200" t="s" s="4"/>
      <c r="S200" t="s" s="4"/>
      <c r="T200" t="s" s="4"/>
      <c r="U200" t="s" s="4"/>
    </row>
    <row r="201" spans="1:21">
      <c r="A201" t="n" s="2">
        <v>200</v>
      </c>
      <c r="B201" s="3">
        <f>HYPERLINK("https://my.zakupivli.pro/remote/dispatcher/state_purchase_view/63657655", "UA-2025-11-20-010837-a")</f>
        <v/>
      </c>
      <c r="C201" t="s" s="4">
        <v>774</v>
      </c>
      <c r="D201" t="s" s="4">
        <v>896</v>
      </c>
      <c r="E201" t="s" s="4">
        <v>1135</v>
      </c>
      <c r="F201" t="s" s="4"/>
      <c r="G201" t="s" s="4">
        <v>4</v>
      </c>
      <c r="H201" t="s" s="4">
        <v>4</v>
      </c>
      <c r="I201" t="n" s="2">
        <v>2</v>
      </c>
      <c r="J201" t="s" s="4">
        <v>751</v>
      </c>
      <c r="K201" t="s" s="4">
        <v>1284</v>
      </c>
      <c r="L201" t="n" s="5">
        <v>50000.0</v>
      </c>
      <c r="M201" t="s" s="4"/>
      <c r="N201" t="s" s="4"/>
      <c r="O201" t="n" s="5">
        <v>383776.8</v>
      </c>
      <c r="P201" t="n" s="5">
        <v>7.68</v>
      </c>
      <c r="Q201" t="s" s="4">
        <v>355</v>
      </c>
      <c r="R201" t="s" s="4">
        <v>1201</v>
      </c>
      <c r="S201" t="s" s="4"/>
      <c r="T201" t="s" s="4"/>
      <c r="U201" t="s" s="4"/>
    </row>
    <row r="202" spans="1:21">
      <c r="A202" t="n" s="2">
        <v>201</v>
      </c>
      <c r="B202" s="3">
        <f>HYPERLINK("https://my.zakupivli.pro/remote/dispatcher/state_purchase_view/63657655", "UA-2025-11-20-010837-a")</f>
        <v/>
      </c>
      <c r="C202" t="s" s="4">
        <v>774</v>
      </c>
      <c r="D202" t="s" s="4">
        <v>896</v>
      </c>
      <c r="E202" t="s" s="4">
        <v>1135</v>
      </c>
      <c r="F202" t="s" s="4"/>
      <c r="G202" t="s" s="4">
        <v>4</v>
      </c>
      <c r="H202" t="s" s="4">
        <v>4</v>
      </c>
      <c r="I202" t="n" s="2">
        <v>2</v>
      </c>
      <c r="J202" t="s" s="4">
        <v>737</v>
      </c>
      <c r="K202" t="s" s="4">
        <v>1267</v>
      </c>
      <c r="L202" t="n" s="5">
        <v>50000.0</v>
      </c>
      <c r="M202" t="s" s="4"/>
      <c r="N202" t="s" s="4"/>
      <c r="O202" t="n" s="5">
        <v>499560.0</v>
      </c>
      <c r="P202" t="n" s="5">
        <v>9.99</v>
      </c>
      <c r="Q202" t="s" s="4">
        <v>487</v>
      </c>
      <c r="R202" t="s" s="4">
        <v>927</v>
      </c>
      <c r="S202" t="s" s="4"/>
      <c r="T202" t="s" s="4"/>
      <c r="U202" t="s" s="4"/>
    </row>
    <row r="203" spans="1:21">
      <c r="A203" t="n" s="2">
        <v>202</v>
      </c>
      <c r="B203" s="3">
        <f>HYPERLINK("https://my.zakupivli.pro/remote/dispatcher/state_purchase_view/63657610", "UA-2025-11-20-010762-a")</f>
        <v/>
      </c>
      <c r="C203" t="s" s="4">
        <v>95</v>
      </c>
      <c r="D203" t="s" s="4">
        <v>1044</v>
      </c>
      <c r="E203" t="s" s="4">
        <v>1135</v>
      </c>
      <c r="F203" t="s" s="4"/>
      <c r="G203" t="s" s="4">
        <v>4</v>
      </c>
      <c r="H203" t="s" s="4">
        <v>4</v>
      </c>
      <c r="I203" t="n" s="2">
        <v>1</v>
      </c>
      <c r="J203" t="s" s="4">
        <v>753</v>
      </c>
      <c r="K203" t="s" s="4">
        <v>1268</v>
      </c>
      <c r="L203" t="n" s="5">
        <v>6000.0</v>
      </c>
      <c r="M203" t="s" s="4"/>
      <c r="N203" t="s" s="4"/>
      <c r="O203" t="n" s="5">
        <v>74880.0</v>
      </c>
      <c r="P203" t="n" s="5">
        <v>12.48</v>
      </c>
      <c r="Q203" t="s" s="4">
        <v>297</v>
      </c>
      <c r="R203" t="s" s="4">
        <v>1059</v>
      </c>
      <c r="S203" t="s" s="4"/>
      <c r="T203" t="s" s="4"/>
      <c r="U203" t="s" s="4"/>
    </row>
    <row r="204" spans="1:21">
      <c r="A204" t="n" s="2">
        <v>203</v>
      </c>
      <c r="B204" s="3">
        <f>HYPERLINK("https://my.zakupivli.pro/remote/dispatcher/state_purchase_view/63657206", "UA-2025-11-20-010642-a")</f>
        <v/>
      </c>
      <c r="C204" t="s" s="4">
        <v>687</v>
      </c>
      <c r="D204" t="s" s="4">
        <v>994</v>
      </c>
      <c r="E204" t="s" s="4">
        <v>1135</v>
      </c>
      <c r="F204" t="s" s="4"/>
      <c r="G204" t="s" s="4">
        <v>4</v>
      </c>
      <c r="H204" t="s" s="4">
        <v>4</v>
      </c>
      <c r="I204" t="n" s="2">
        <v>0</v>
      </c>
      <c r="J204" t="s" s="4"/>
      <c r="K204" t="s" s="4"/>
      <c r="L204" t="n" s="5">
        <v>3000.0</v>
      </c>
      <c r="M204" t="s" s="4"/>
      <c r="N204" t="s" s="4"/>
      <c r="O204" t="s" s="4"/>
      <c r="P204" t="s" s="4"/>
      <c r="Q204" t="s" s="4">
        <v>4</v>
      </c>
      <c r="R204" t="s" s="4"/>
      <c r="S204" t="s" s="4"/>
      <c r="T204" t="s" s="4"/>
      <c r="U204" t="s" s="4"/>
    </row>
    <row r="205" spans="1:21">
      <c r="A205" t="n" s="2">
        <v>204</v>
      </c>
      <c r="B205" s="3">
        <f>HYPERLINK("https://my.zakupivli.pro/remote/dispatcher/state_purchase_view/63657190", "UA-2025-11-20-010548-a")</f>
        <v/>
      </c>
      <c r="C205" t="s" s="4">
        <v>648</v>
      </c>
      <c r="D205" t="s" s="4">
        <v>1183</v>
      </c>
      <c r="E205" t="s" s="4">
        <v>1135</v>
      </c>
      <c r="F205" t="s" s="4"/>
      <c r="G205" t="s" s="4">
        <v>4</v>
      </c>
      <c r="H205" t="s" s="4">
        <v>4</v>
      </c>
      <c r="I205" t="n" s="2">
        <v>2</v>
      </c>
      <c r="J205" t="s" s="4">
        <v>678</v>
      </c>
      <c r="K205" t="s" s="4">
        <v>1272</v>
      </c>
      <c r="L205" t="n" s="5">
        <v>8000.0</v>
      </c>
      <c r="M205" t="s" s="4"/>
      <c r="N205" t="s" s="4"/>
      <c r="O205" t="n" s="5">
        <v>99600.0</v>
      </c>
      <c r="P205" t="n" s="5">
        <v>12.45</v>
      </c>
      <c r="Q205" t="s" s="4">
        <v>223</v>
      </c>
      <c r="R205" t="s" s="4">
        <v>891</v>
      </c>
      <c r="S205" t="s" s="4"/>
      <c r="T205" t="s" s="4"/>
      <c r="U205" t="s" s="4"/>
    </row>
    <row r="206" spans="1:21">
      <c r="A206" t="n" s="2">
        <v>205</v>
      </c>
      <c r="B206" s="3">
        <f>HYPERLINK("https://my.zakupivli.pro/remote/dispatcher/state_purchase_view/63657190", "UA-2025-11-20-010548-a")</f>
        <v/>
      </c>
      <c r="C206" t="s" s="4">
        <v>648</v>
      </c>
      <c r="D206" t="s" s="4">
        <v>1183</v>
      </c>
      <c r="E206" t="s" s="4">
        <v>1135</v>
      </c>
      <c r="F206" t="s" s="4"/>
      <c r="G206" t="s" s="4">
        <v>4</v>
      </c>
      <c r="H206" t="s" s="4">
        <v>4</v>
      </c>
      <c r="I206" t="n" s="2">
        <v>2</v>
      </c>
      <c r="J206" t="s" s="4">
        <v>744</v>
      </c>
      <c r="K206" t="s" s="4">
        <v>1266</v>
      </c>
      <c r="L206" t="n" s="5">
        <v>8000.0</v>
      </c>
      <c r="M206" t="s" s="4"/>
      <c r="N206" t="s" s="4"/>
      <c r="O206" t="n" s="5">
        <v>104000.0</v>
      </c>
      <c r="P206" t="n" s="5">
        <v>13.00</v>
      </c>
      <c r="Q206" t="s" s="4">
        <v>194</v>
      </c>
      <c r="R206" t="s" s="4">
        <v>1198</v>
      </c>
      <c r="S206" t="s" s="4"/>
      <c r="T206" t="s" s="4"/>
      <c r="U206" t="s" s="4"/>
    </row>
    <row r="207" spans="1:21">
      <c r="A207" t="n" s="2">
        <v>206</v>
      </c>
      <c r="B207" s="3">
        <f>HYPERLINK("https://my.zakupivli.pro/remote/dispatcher/state_purchase_view/63657067", "UA-2025-11-20-010573-a")</f>
        <v/>
      </c>
      <c r="C207" t="s" s="4">
        <v>660</v>
      </c>
      <c r="D207" t="s" s="4">
        <v>1087</v>
      </c>
      <c r="E207" t="s" s="4">
        <v>1135</v>
      </c>
      <c r="F207" t="s" s="4"/>
      <c r="G207" t="s" s="4">
        <v>4</v>
      </c>
      <c r="H207" t="s" s="4">
        <v>4</v>
      </c>
      <c r="I207" t="n" s="2">
        <v>1</v>
      </c>
      <c r="J207" t="s" s="4">
        <v>743</v>
      </c>
      <c r="K207" t="s" s="4">
        <v>1211</v>
      </c>
      <c r="L207" t="n" s="5">
        <v>6000.0</v>
      </c>
      <c r="M207" t="s" s="4"/>
      <c r="N207" t="s" s="4"/>
      <c r="O207" t="n" s="5">
        <v>52200.0</v>
      </c>
      <c r="P207" t="n" s="5">
        <v>8.70</v>
      </c>
      <c r="Q207" t="s" s="4">
        <v>507</v>
      </c>
      <c r="R207" t="s" s="4">
        <v>1190</v>
      </c>
      <c r="S207" t="s" s="4"/>
      <c r="T207" t="s" s="4"/>
      <c r="U207" t="s" s="4"/>
    </row>
    <row r="208" spans="1:21">
      <c r="A208" t="n" s="2">
        <v>207</v>
      </c>
      <c r="B208" s="3">
        <f>HYPERLINK("https://my.zakupivli.pro/remote/dispatcher/state_purchase_view/63656889", "UA-2025-11-20-010467-a")</f>
        <v/>
      </c>
      <c r="C208" t="s" s="4">
        <v>17</v>
      </c>
      <c r="D208" t="s" s="4">
        <v>1016</v>
      </c>
      <c r="E208" t="s" s="4">
        <v>1135</v>
      </c>
      <c r="F208" t="s" s="4"/>
      <c r="G208" t="s" s="4">
        <v>4</v>
      </c>
      <c r="H208" t="s" s="4">
        <v>4</v>
      </c>
      <c r="I208" t="n" s="2">
        <v>3</v>
      </c>
      <c r="J208" t="s" s="4">
        <v>737</v>
      </c>
      <c r="K208" t="s" s="4">
        <v>1267</v>
      </c>
      <c r="L208" t="n" s="5">
        <v>25000.0</v>
      </c>
      <c r="M208" t="s" s="4"/>
      <c r="N208" t="s" s="4"/>
      <c r="O208" t="n" s="5">
        <v>329400.0</v>
      </c>
      <c r="P208" t="n" s="5">
        <v>13.18</v>
      </c>
      <c r="Q208" t="s" s="4">
        <v>521</v>
      </c>
      <c r="R208" t="s" s="4">
        <v>927</v>
      </c>
      <c r="S208" t="s" s="4"/>
      <c r="T208" t="s" s="4"/>
      <c r="U208" t="s" s="4"/>
    </row>
    <row r="209" spans="1:21">
      <c r="A209" t="n" s="2">
        <v>208</v>
      </c>
      <c r="B209" s="3">
        <f>HYPERLINK("https://my.zakupivli.pro/remote/dispatcher/state_purchase_view/63656889", "UA-2025-11-20-010467-a")</f>
        <v/>
      </c>
      <c r="C209" t="s" s="4">
        <v>17</v>
      </c>
      <c r="D209" t="s" s="4">
        <v>1016</v>
      </c>
      <c r="E209" t="s" s="4">
        <v>1135</v>
      </c>
      <c r="F209" t="s" s="4"/>
      <c r="G209" t="s" s="4">
        <v>4</v>
      </c>
      <c r="H209" t="s" s="4">
        <v>4</v>
      </c>
      <c r="I209" t="n" s="2">
        <v>3</v>
      </c>
      <c r="J209" t="s" s="4">
        <v>736</v>
      </c>
      <c r="K209" t="s" s="4">
        <v>1251</v>
      </c>
      <c r="L209" t="n" s="5">
        <v>25000.0</v>
      </c>
      <c r="M209" t="s" s="4"/>
      <c r="N209" t="s" s="4"/>
      <c r="O209" t="n" s="5">
        <v>330000.0</v>
      </c>
      <c r="P209" t="n" s="5">
        <v>13.20</v>
      </c>
      <c r="Q209" t="s" s="4">
        <v>416</v>
      </c>
      <c r="R209" t="s" s="4">
        <v>1123</v>
      </c>
      <c r="S209" t="s" s="4"/>
      <c r="T209" t="s" s="4"/>
      <c r="U209" t="s" s="4"/>
    </row>
    <row r="210" spans="1:21">
      <c r="A210" t="n" s="2">
        <v>209</v>
      </c>
      <c r="B210" s="3">
        <f>HYPERLINK("https://my.zakupivli.pro/remote/dispatcher/state_purchase_view/63656889", "UA-2025-11-20-010467-a")</f>
        <v/>
      </c>
      <c r="C210" t="s" s="4">
        <v>17</v>
      </c>
      <c r="D210" t="s" s="4">
        <v>1016</v>
      </c>
      <c r="E210" t="s" s="4">
        <v>1135</v>
      </c>
      <c r="F210" t="s" s="4"/>
      <c r="G210" t="s" s="4">
        <v>4</v>
      </c>
      <c r="H210" t="s" s="4">
        <v>4</v>
      </c>
      <c r="I210" t="n" s="2">
        <v>3</v>
      </c>
      <c r="J210" t="s" s="4">
        <v>812</v>
      </c>
      <c r="K210" t="s" s="4">
        <v>1221</v>
      </c>
      <c r="L210" t="n" s="5">
        <v>25000.0</v>
      </c>
      <c r="M210" t="s" s="4"/>
      <c r="N210" t="s" s="4"/>
      <c r="O210" t="n" s="5">
        <v>330000.0</v>
      </c>
      <c r="P210" t="n" s="5">
        <v>13.20</v>
      </c>
      <c r="Q210" t="s" s="4">
        <v>433</v>
      </c>
      <c r="R210" t="s" s="4">
        <v>1179</v>
      </c>
      <c r="S210" t="s" s="4"/>
      <c r="T210" t="s" s="4"/>
      <c r="U210" t="s" s="4"/>
    </row>
    <row r="211" spans="1:21">
      <c r="A211" t="n" s="2">
        <v>210</v>
      </c>
      <c r="B211" s="3">
        <f>HYPERLINK("https://my.zakupivli.pro/remote/dispatcher/state_purchase_view/63656516", "UA-2025-11-20-010334-a")</f>
        <v/>
      </c>
      <c r="C211" t="s" s="4">
        <v>701</v>
      </c>
      <c r="D211" t="s" s="4">
        <v>1071</v>
      </c>
      <c r="E211" t="s" s="4">
        <v>1135</v>
      </c>
      <c r="F211" t="s" s="4"/>
      <c r="G211" t="s" s="4">
        <v>4</v>
      </c>
      <c r="H211" t="s" s="4">
        <v>4</v>
      </c>
      <c r="I211" t="n" s="2">
        <v>1</v>
      </c>
      <c r="J211" t="s" s="4">
        <v>737</v>
      </c>
      <c r="K211" t="s" s="4">
        <v>1267</v>
      </c>
      <c r="L211" t="n" s="5">
        <v>70000.0</v>
      </c>
      <c r="M211" t="s" s="4"/>
      <c r="N211" t="s" s="4"/>
      <c r="O211" t="n" s="5">
        <v>767760.0</v>
      </c>
      <c r="P211" t="n" s="5">
        <v>10.97</v>
      </c>
      <c r="Q211" t="s" s="4">
        <v>519</v>
      </c>
      <c r="R211" t="s" s="4">
        <v>927</v>
      </c>
      <c r="S211" t="s" s="4"/>
      <c r="T211" t="s" s="4"/>
      <c r="U211" t="s" s="4"/>
    </row>
    <row r="212" spans="1:21">
      <c r="A212" t="n" s="2">
        <v>211</v>
      </c>
      <c r="B212" s="3">
        <f>HYPERLINK("https://my.zakupivli.pro/remote/dispatcher/state_purchase_view/63656352", "UA-2025-11-20-010034-a")</f>
        <v/>
      </c>
      <c r="C212" t="s" s="4">
        <v>41</v>
      </c>
      <c r="D212" t="s" s="4">
        <v>962</v>
      </c>
      <c r="E212" t="s" s="4">
        <v>1135</v>
      </c>
      <c r="F212" t="s" s="4"/>
      <c r="G212" t="s" s="4">
        <v>4</v>
      </c>
      <c r="H212" t="s" s="4">
        <v>4</v>
      </c>
      <c r="I212" t="n" s="2">
        <v>0</v>
      </c>
      <c r="J212" t="s" s="4"/>
      <c r="K212" t="s" s="4"/>
      <c r="L212" t="n" s="5">
        <v>20000.0</v>
      </c>
      <c r="M212" t="s" s="4"/>
      <c r="N212" t="s" s="4"/>
      <c r="O212" t="s" s="4"/>
      <c r="P212" t="s" s="4"/>
      <c r="Q212" t="s" s="4">
        <v>4</v>
      </c>
      <c r="R212" t="s" s="4"/>
      <c r="S212" t="s" s="4"/>
      <c r="T212" t="s" s="4"/>
      <c r="U212" t="s" s="4"/>
    </row>
    <row r="213" spans="1:21">
      <c r="A213" t="n" s="2">
        <v>212</v>
      </c>
      <c r="B213" s="3">
        <f>HYPERLINK("https://my.zakupivli.pro/remote/dispatcher/state_purchase_view/63656311", "UA-2025-11-20-010150-a")</f>
        <v/>
      </c>
      <c r="C213" t="s" s="4">
        <v>75</v>
      </c>
      <c r="D213" t="s" s="4">
        <v>1138</v>
      </c>
      <c r="E213" t="s" s="4">
        <v>1135</v>
      </c>
      <c r="F213" t="s" s="4"/>
      <c r="G213" t="s" s="4">
        <v>4</v>
      </c>
      <c r="H213" t="s" s="4">
        <v>4</v>
      </c>
      <c r="I213" t="n" s="2">
        <v>1</v>
      </c>
      <c r="J213" t="s" s="4">
        <v>812</v>
      </c>
      <c r="K213" t="s" s="4">
        <v>1221</v>
      </c>
      <c r="L213" t="n" s="5">
        <v>16000.0</v>
      </c>
      <c r="M213" t="s" s="4"/>
      <c r="N213" t="s" s="4"/>
      <c r="O213" t="n" s="5">
        <v>139813.1</v>
      </c>
      <c r="P213" t="n" s="5">
        <v>8.74</v>
      </c>
      <c r="Q213" t="s" s="4">
        <v>428</v>
      </c>
      <c r="R213" t="s" s="4">
        <v>1179</v>
      </c>
      <c r="S213" t="s" s="4"/>
      <c r="T213" t="s" s="4"/>
      <c r="U213" t="s" s="4"/>
    </row>
    <row r="214" spans="1:21">
      <c r="A214" t="n" s="2">
        <v>213</v>
      </c>
      <c r="B214" s="3">
        <f>HYPERLINK("https://my.zakupivli.pro/remote/dispatcher/state_purchase_view/63656220", "UA-2025-11-20-010138-a")</f>
        <v/>
      </c>
      <c r="C214" t="s" s="4">
        <v>47</v>
      </c>
      <c r="D214" t="s" s="4">
        <v>883</v>
      </c>
      <c r="E214" t="s" s="4">
        <v>1135</v>
      </c>
      <c r="F214" t="s" s="4"/>
      <c r="G214" t="s" s="4">
        <v>4</v>
      </c>
      <c r="H214" t="s" s="4">
        <v>4</v>
      </c>
      <c r="I214" t="n" s="2">
        <v>1</v>
      </c>
      <c r="J214" t="s" s="4">
        <v>755</v>
      </c>
      <c r="K214" t="s" s="4">
        <v>1232</v>
      </c>
      <c r="L214" t="n" s="5">
        <v>45000.0</v>
      </c>
      <c r="M214" t="s" s="4"/>
      <c r="N214" t="s" s="4"/>
      <c r="O214" t="n" s="5">
        <v>386809.02</v>
      </c>
      <c r="P214" t="n" s="5">
        <v>8.60</v>
      </c>
      <c r="Q214" t="s" s="4">
        <v>421</v>
      </c>
      <c r="R214" t="s" s="4">
        <v>1127</v>
      </c>
      <c r="S214" t="s" s="4"/>
      <c r="T214" t="s" s="4"/>
      <c r="U214" t="s" s="4"/>
    </row>
    <row r="215" spans="1:21">
      <c r="A215" t="n" s="2">
        <v>214</v>
      </c>
      <c r="B215" s="3">
        <f>HYPERLINK("https://my.zakupivli.pro/remote/dispatcher/state_purchase_view/63655744", "UA-2025-11-20-009964-a")</f>
        <v/>
      </c>
      <c r="C215" t="s" s="4">
        <v>635</v>
      </c>
      <c r="D215" t="s" s="4">
        <v>1063</v>
      </c>
      <c r="E215" t="s" s="4">
        <v>1135</v>
      </c>
      <c r="F215" t="s" s="4"/>
      <c r="G215" t="s" s="4">
        <v>4</v>
      </c>
      <c r="H215" t="s" s="4">
        <v>4</v>
      </c>
      <c r="I215" t="n" s="2">
        <v>1</v>
      </c>
      <c r="J215" t="s" s="4">
        <v>728</v>
      </c>
      <c r="K215" t="s" s="4">
        <v>1256</v>
      </c>
      <c r="L215" t="n" s="5">
        <v>10350.0</v>
      </c>
      <c r="M215" t="s" s="4"/>
      <c r="N215" t="s" s="4"/>
      <c r="O215" t="n" s="5">
        <v>98242.2</v>
      </c>
      <c r="P215" t="n" s="5">
        <v>9.49</v>
      </c>
      <c r="Q215" t="s" s="4">
        <v>273</v>
      </c>
      <c r="R215" t="s" s="4">
        <v>1171</v>
      </c>
      <c r="S215" t="s" s="4"/>
      <c r="T215" t="s" s="4"/>
      <c r="U215" t="s" s="4"/>
    </row>
    <row r="216" spans="1:21">
      <c r="A216" t="n" s="2">
        <v>215</v>
      </c>
      <c r="B216" s="3">
        <f>HYPERLINK("https://my.zakupivli.pro/remote/dispatcher/state_purchase_view/63655698", "UA-2025-11-20-009665-a")</f>
        <v/>
      </c>
      <c r="C216" t="s" s="4">
        <v>741</v>
      </c>
      <c r="D216" t="s" s="4">
        <v>959</v>
      </c>
      <c r="E216" t="s" s="4">
        <v>1135</v>
      </c>
      <c r="F216" t="s" s="4"/>
      <c r="G216" t="s" s="4">
        <v>4</v>
      </c>
      <c r="H216" t="s" s="4">
        <v>4</v>
      </c>
      <c r="I216" t="n" s="2">
        <v>0</v>
      </c>
      <c r="J216" t="s" s="4"/>
      <c r="K216" t="s" s="4"/>
      <c r="L216" t="n" s="5">
        <v>6500.0</v>
      </c>
      <c r="M216" t="s" s="4"/>
      <c r="N216" t="s" s="4"/>
      <c r="O216" t="s" s="4"/>
      <c r="P216" t="s" s="4"/>
      <c r="Q216" t="s" s="4">
        <v>4</v>
      </c>
      <c r="R216" t="s" s="4"/>
      <c r="S216" t="s" s="4"/>
      <c r="T216" t="s" s="4"/>
      <c r="U216" t="s" s="4"/>
    </row>
    <row r="217" spans="1:21">
      <c r="A217" t="n" s="2">
        <v>216</v>
      </c>
      <c r="B217" s="3">
        <f>HYPERLINK("https://my.zakupivli.pro/remote/dispatcher/state_purchase_view/63655478", "UA-2025-11-20-009710-a")</f>
        <v/>
      </c>
      <c r="C217" t="s" s="4">
        <v>828</v>
      </c>
      <c r="D217" t="s" s="4">
        <v>1018</v>
      </c>
      <c r="E217" t="s" s="4">
        <v>1135</v>
      </c>
      <c r="F217" t="s" s="4"/>
      <c r="G217" t="s" s="4">
        <v>4</v>
      </c>
      <c r="H217" t="s" s="4">
        <v>4</v>
      </c>
      <c r="I217" t="n" s="2">
        <v>1</v>
      </c>
      <c r="J217" t="s" s="4">
        <v>812</v>
      </c>
      <c r="K217" t="s" s="4">
        <v>1221</v>
      </c>
      <c r="L217" t="n" s="5">
        <v>12000.0</v>
      </c>
      <c r="M217" t="s" s="4"/>
      <c r="N217" t="s" s="4"/>
      <c r="O217" t="n" s="5">
        <v>108425.79</v>
      </c>
      <c r="P217" t="n" s="5">
        <v>9.04</v>
      </c>
      <c r="Q217" t="s" s="4">
        <v>432</v>
      </c>
      <c r="R217" t="s" s="4">
        <v>1179</v>
      </c>
      <c r="S217" t="s" s="4"/>
      <c r="T217" t="s" s="4"/>
      <c r="U217" t="s" s="4"/>
    </row>
    <row r="218" spans="1:21">
      <c r="A218" t="n" s="2">
        <v>217</v>
      </c>
      <c r="B218" s="3">
        <f>HYPERLINK("https://my.zakupivli.pro/remote/dispatcher/state_purchase_view/63655349", "UA-2025-11-20-009704-a")</f>
        <v/>
      </c>
      <c r="C218" t="s" s="4">
        <v>690</v>
      </c>
      <c r="D218" t="s" s="4">
        <v>1037</v>
      </c>
      <c r="E218" t="s" s="4">
        <v>1135</v>
      </c>
      <c r="F218" t="s" s="4"/>
      <c r="G218" t="s" s="4">
        <v>4</v>
      </c>
      <c r="H218" t="s" s="4">
        <v>4</v>
      </c>
      <c r="I218" t="n" s="2">
        <v>0</v>
      </c>
      <c r="J218" t="s" s="4"/>
      <c r="K218" t="s" s="4"/>
      <c r="L218" t="n" s="5">
        <v>3500.0</v>
      </c>
      <c r="M218" t="s" s="4"/>
      <c r="N218" t="s" s="4"/>
      <c r="O218" t="s" s="4"/>
      <c r="P218" t="s" s="4"/>
      <c r="Q218" t="s" s="4">
        <v>4</v>
      </c>
      <c r="R218" t="s" s="4"/>
      <c r="S218" t="s" s="4"/>
      <c r="T218" t="s" s="4"/>
      <c r="U218" t="s" s="4"/>
    </row>
    <row r="219" spans="1:21">
      <c r="A219" t="n" s="2">
        <v>218</v>
      </c>
      <c r="B219" s="3">
        <f>HYPERLINK("https://my.zakupivli.pro/remote/dispatcher/state_purchase_view/63654994", "UA-2025-11-20-009295-a")</f>
        <v/>
      </c>
      <c r="C219" t="s" s="4">
        <v>780</v>
      </c>
      <c r="D219" t="s" s="4">
        <v>898</v>
      </c>
      <c r="E219" t="s" s="4">
        <v>1135</v>
      </c>
      <c r="F219" t="s" s="4"/>
      <c r="G219" t="s" s="4">
        <v>4</v>
      </c>
      <c r="H219" t="s" s="4">
        <v>4</v>
      </c>
      <c r="I219" t="n" s="2">
        <v>11</v>
      </c>
      <c r="J219" t="s" s="4">
        <v>751</v>
      </c>
      <c r="K219" t="s" s="4">
        <v>1284</v>
      </c>
      <c r="L219" t="n" s="5">
        <v>188000.0</v>
      </c>
      <c r="M219" t="s" s="4"/>
      <c r="N219" t="s" s="4"/>
      <c r="O219" t="n" s="5">
        <v>1394336.59</v>
      </c>
      <c r="P219" t="n" s="5">
        <v>7.42</v>
      </c>
      <c r="Q219" t="s" s="4">
        <v>449</v>
      </c>
      <c r="R219" t="s" s="4">
        <v>1201</v>
      </c>
      <c r="S219" t="s" s="4"/>
      <c r="T219" t="s" s="4"/>
      <c r="U219" t="s" s="4"/>
    </row>
    <row r="220" spans="1:21">
      <c r="A220" t="n" s="2">
        <v>219</v>
      </c>
      <c r="B220" s="3">
        <f>HYPERLINK("https://my.zakupivli.pro/remote/dispatcher/state_purchase_view/63654994", "UA-2025-11-20-009295-a")</f>
        <v/>
      </c>
      <c r="C220" t="s" s="4">
        <v>780</v>
      </c>
      <c r="D220" t="s" s="4">
        <v>898</v>
      </c>
      <c r="E220" t="s" s="4">
        <v>1135</v>
      </c>
      <c r="F220" t="s" s="4"/>
      <c r="G220" t="s" s="4">
        <v>4</v>
      </c>
      <c r="H220" t="s" s="4">
        <v>4</v>
      </c>
      <c r="I220" t="n" s="2">
        <v>11</v>
      </c>
      <c r="J220" t="s" s="4">
        <v>808</v>
      </c>
      <c r="K220" t="s" s="4">
        <v>1274</v>
      </c>
      <c r="L220" t="n" s="5">
        <v>188000.0</v>
      </c>
      <c r="M220" t="s" s="4"/>
      <c r="N220" t="s" s="4"/>
      <c r="O220" t="n" s="5">
        <v>1597615.73</v>
      </c>
      <c r="P220" t="n" s="5">
        <v>8.50</v>
      </c>
      <c r="Q220" t="s" s="4">
        <v>399</v>
      </c>
      <c r="R220" t="s" s="4">
        <v>885</v>
      </c>
      <c r="S220" t="s" s="4"/>
      <c r="T220" t="s" s="4"/>
      <c r="U220" t="s" s="4"/>
    </row>
    <row r="221" spans="1:21">
      <c r="A221" t="n" s="2">
        <v>220</v>
      </c>
      <c r="B221" s="3">
        <f>HYPERLINK("https://my.zakupivli.pro/remote/dispatcher/state_purchase_view/63654994", "UA-2025-11-20-009295-a")</f>
        <v/>
      </c>
      <c r="C221" t="s" s="4">
        <v>780</v>
      </c>
      <c r="D221" t="s" s="4">
        <v>898</v>
      </c>
      <c r="E221" t="s" s="4">
        <v>1135</v>
      </c>
      <c r="F221" t="s" s="4"/>
      <c r="G221" t="s" s="4">
        <v>4</v>
      </c>
      <c r="H221" t="s" s="4">
        <v>4</v>
      </c>
      <c r="I221" t="n" s="2">
        <v>11</v>
      </c>
      <c r="J221" t="s" s="4">
        <v>755</v>
      </c>
      <c r="K221" t="s" s="4">
        <v>1232</v>
      </c>
      <c r="L221" t="n" s="5">
        <v>188000.0</v>
      </c>
      <c r="M221" t="s" s="4"/>
      <c r="N221" t="s" s="4"/>
      <c r="O221" t="n" s="5">
        <v>1597649.0</v>
      </c>
      <c r="P221" t="n" s="5">
        <v>8.50</v>
      </c>
      <c r="Q221" t="s" s="4">
        <v>352</v>
      </c>
      <c r="R221" t="s" s="4">
        <v>1156</v>
      </c>
      <c r="S221" t="s" s="4"/>
      <c r="T221" t="s" s="4"/>
      <c r="U221" t="s" s="4"/>
    </row>
    <row r="222" spans="1:21">
      <c r="A222" t="n" s="2">
        <v>221</v>
      </c>
      <c r="B222" s="3">
        <f>HYPERLINK("https://my.zakupivli.pro/remote/dispatcher/state_purchase_view/63654994", "UA-2025-11-20-009295-a")</f>
        <v/>
      </c>
      <c r="C222" t="s" s="4">
        <v>780</v>
      </c>
      <c r="D222" t="s" s="4">
        <v>898</v>
      </c>
      <c r="E222" t="s" s="4">
        <v>1135</v>
      </c>
      <c r="F222" t="s" s="4"/>
      <c r="G222" t="s" s="4">
        <v>4</v>
      </c>
      <c r="H222" t="s" s="4">
        <v>4</v>
      </c>
      <c r="I222" t="n" s="2">
        <v>11</v>
      </c>
      <c r="J222" t="s" s="4">
        <v>740</v>
      </c>
      <c r="K222" t="s" s="4">
        <v>1242</v>
      </c>
      <c r="L222" t="n" s="5">
        <v>188000.0</v>
      </c>
      <c r="M222" t="s" s="4"/>
      <c r="N222" t="s" s="4"/>
      <c r="O222" t="n" s="5">
        <v>1597683.41</v>
      </c>
      <c r="P222" t="n" s="5">
        <v>8.50</v>
      </c>
      <c r="Q222" t="s" s="4">
        <v>207</v>
      </c>
      <c r="R222" t="s" s="4">
        <v>929</v>
      </c>
      <c r="S222" t="s" s="4"/>
      <c r="T222" t="s" s="4"/>
      <c r="U222" t="s" s="4"/>
    </row>
    <row r="223" spans="1:21">
      <c r="A223" t="n" s="2">
        <v>222</v>
      </c>
      <c r="B223" s="3">
        <f>HYPERLINK("https://my.zakupivli.pro/remote/dispatcher/state_purchase_view/63654994", "UA-2025-11-20-009295-a")</f>
        <v/>
      </c>
      <c r="C223" t="s" s="4">
        <v>780</v>
      </c>
      <c r="D223" t="s" s="4">
        <v>898</v>
      </c>
      <c r="E223" t="s" s="4">
        <v>1135</v>
      </c>
      <c r="F223" t="s" s="4"/>
      <c r="G223" t="s" s="4">
        <v>4</v>
      </c>
      <c r="H223" t="s" s="4">
        <v>4</v>
      </c>
      <c r="I223" t="n" s="2">
        <v>11</v>
      </c>
      <c r="J223" t="s" s="4">
        <v>801</v>
      </c>
      <c r="K223" t="s" s="4">
        <v>1237</v>
      </c>
      <c r="L223" t="n" s="5">
        <v>188000.0</v>
      </c>
      <c r="M223" t="s" s="4"/>
      <c r="N223" t="s" s="4"/>
      <c r="O223" t="n" s="5">
        <v>1597705.97</v>
      </c>
      <c r="P223" t="n" s="5">
        <v>8.50</v>
      </c>
      <c r="Q223" t="s" s="4">
        <v>344</v>
      </c>
      <c r="R223" t="s" s="4">
        <v>1160</v>
      </c>
      <c r="S223" t="s" s="4"/>
      <c r="T223" t="s" s="4"/>
      <c r="U223" t="s" s="4"/>
    </row>
    <row r="224" spans="1:21">
      <c r="A224" t="n" s="2">
        <v>223</v>
      </c>
      <c r="B224" s="3">
        <f>HYPERLINK("https://my.zakupivli.pro/remote/dispatcher/state_purchase_view/63654994", "UA-2025-11-20-009295-a")</f>
        <v/>
      </c>
      <c r="C224" t="s" s="4">
        <v>780</v>
      </c>
      <c r="D224" t="s" s="4">
        <v>898</v>
      </c>
      <c r="E224" t="s" s="4">
        <v>1135</v>
      </c>
      <c r="F224" t="s" s="4"/>
      <c r="G224" t="s" s="4">
        <v>4</v>
      </c>
      <c r="H224" t="s" s="4">
        <v>4</v>
      </c>
      <c r="I224" t="n" s="2">
        <v>11</v>
      </c>
      <c r="J224" t="s" s="4">
        <v>793</v>
      </c>
      <c r="K224" t="s" s="4">
        <v>1257</v>
      </c>
      <c r="L224" t="n" s="5">
        <v>188000.0</v>
      </c>
      <c r="M224" t="s" s="4"/>
      <c r="N224" t="s" s="4"/>
      <c r="O224" t="n" s="5">
        <v>1598811.41</v>
      </c>
      <c r="P224" t="n" s="5">
        <v>8.50</v>
      </c>
      <c r="Q224" t="s" s="4">
        <v>402</v>
      </c>
      <c r="R224" t="s" s="4">
        <v>880</v>
      </c>
      <c r="S224" t="s" s="4"/>
      <c r="T224" t="s" s="4"/>
      <c r="U224" t="s" s="4"/>
    </row>
    <row r="225" spans="1:21">
      <c r="A225" t="n" s="2">
        <v>224</v>
      </c>
      <c r="B225" s="3">
        <f>HYPERLINK("https://my.zakupivli.pro/remote/dispatcher/state_purchase_view/63654994", "UA-2025-11-20-009295-a")</f>
        <v/>
      </c>
      <c r="C225" t="s" s="4">
        <v>780</v>
      </c>
      <c r="D225" t="s" s="4">
        <v>898</v>
      </c>
      <c r="E225" t="s" s="4">
        <v>1135</v>
      </c>
      <c r="F225" t="s" s="4"/>
      <c r="G225" t="s" s="4">
        <v>4</v>
      </c>
      <c r="H225" t="s" s="4">
        <v>4</v>
      </c>
      <c r="I225" t="n" s="2">
        <v>11</v>
      </c>
      <c r="J225" t="s" s="4">
        <v>765</v>
      </c>
      <c r="K225" t="s" s="4">
        <v>1275</v>
      </c>
      <c r="L225" t="n" s="5">
        <v>188000.0</v>
      </c>
      <c r="M225" t="s" s="4"/>
      <c r="N225" t="s" s="4"/>
      <c r="O225" t="n" s="5">
        <v>1599939.41</v>
      </c>
      <c r="P225" t="n" s="5">
        <v>8.51</v>
      </c>
      <c r="Q225" t="s" s="4">
        <v>396</v>
      </c>
      <c r="R225" t="s" s="4">
        <v>892</v>
      </c>
      <c r="S225" t="s" s="4"/>
      <c r="T225" t="s" s="4"/>
      <c r="U225" t="s" s="4"/>
    </row>
    <row r="226" spans="1:21">
      <c r="A226" t="n" s="2">
        <v>225</v>
      </c>
      <c r="B226" s="3">
        <f>HYPERLINK("https://my.zakupivli.pro/remote/dispatcher/state_purchase_view/63654994", "UA-2025-11-20-009295-a")</f>
        <v/>
      </c>
      <c r="C226" t="s" s="4">
        <v>780</v>
      </c>
      <c r="D226" t="s" s="4">
        <v>898</v>
      </c>
      <c r="E226" t="s" s="4">
        <v>1135</v>
      </c>
      <c r="F226" t="s" s="4"/>
      <c r="G226" t="s" s="4">
        <v>4</v>
      </c>
      <c r="H226" t="s" s="4">
        <v>4</v>
      </c>
      <c r="I226" t="n" s="2">
        <v>11</v>
      </c>
      <c r="J226" t="s" s="4">
        <v>763</v>
      </c>
      <c r="K226" t="s" s="4">
        <v>1215</v>
      </c>
      <c r="L226" t="n" s="5">
        <v>188000.0</v>
      </c>
      <c r="M226" t="s" s="4"/>
      <c r="N226" t="s" s="4"/>
      <c r="O226" t="n" s="5">
        <v>1599939.41</v>
      </c>
      <c r="P226" t="n" s="5">
        <v>8.51</v>
      </c>
      <c r="Q226" t="s" s="4">
        <v>541</v>
      </c>
      <c r="R226" t="s" s="4">
        <v>1057</v>
      </c>
      <c r="S226" t="s" s="4"/>
      <c r="T226" t="s" s="4"/>
      <c r="U226" t="s" s="4"/>
    </row>
    <row r="227" spans="1:21">
      <c r="A227" t="n" s="2">
        <v>226</v>
      </c>
      <c r="B227" s="3">
        <f>HYPERLINK("https://my.zakupivli.pro/remote/dispatcher/state_purchase_view/63654994", "UA-2025-11-20-009295-a")</f>
        <v/>
      </c>
      <c r="C227" t="s" s="4">
        <v>780</v>
      </c>
      <c r="D227" t="s" s="4">
        <v>898</v>
      </c>
      <c r="E227" t="s" s="4">
        <v>1135</v>
      </c>
      <c r="F227" t="s" s="4"/>
      <c r="G227" t="s" s="4">
        <v>4</v>
      </c>
      <c r="H227" t="s" s="4">
        <v>4</v>
      </c>
      <c r="I227" t="n" s="2">
        <v>11</v>
      </c>
      <c r="J227" t="s" s="4">
        <v>818</v>
      </c>
      <c r="K227" t="s" s="4">
        <v>1281</v>
      </c>
      <c r="L227" t="n" s="5">
        <v>188000.0</v>
      </c>
      <c r="M227" t="s" s="4"/>
      <c r="N227" t="s" s="4"/>
      <c r="O227" t="n" s="5">
        <v>1601969.81</v>
      </c>
      <c r="P227" t="n" s="5">
        <v>8.52</v>
      </c>
      <c r="Q227" t="s" s="4">
        <v>289</v>
      </c>
      <c r="R227" t="s" s="4">
        <v>989</v>
      </c>
      <c r="S227" t="s" s="4"/>
      <c r="T227" t="s" s="4"/>
      <c r="U227" t="s" s="4"/>
    </row>
    <row r="228" spans="1:21">
      <c r="A228" t="n" s="2">
        <v>227</v>
      </c>
      <c r="B228" s="3">
        <f>HYPERLINK("https://my.zakupivli.pro/remote/dispatcher/state_purchase_view/63654994", "UA-2025-11-20-009295-a")</f>
        <v/>
      </c>
      <c r="C228" t="s" s="4">
        <v>780</v>
      </c>
      <c r="D228" t="s" s="4">
        <v>898</v>
      </c>
      <c r="E228" t="s" s="4">
        <v>1135</v>
      </c>
      <c r="F228" t="s" s="4"/>
      <c r="G228" t="s" s="4">
        <v>4</v>
      </c>
      <c r="H228" t="s" s="4">
        <v>4</v>
      </c>
      <c r="I228" t="n" s="2">
        <v>11</v>
      </c>
      <c r="J228" t="s" s="4">
        <v>821</v>
      </c>
      <c r="K228" t="s" s="4">
        <v>1226</v>
      </c>
      <c r="L228" t="n" s="5">
        <v>188000.0</v>
      </c>
      <c r="M228" t="s" s="4"/>
      <c r="N228" t="s" s="4"/>
      <c r="O228" t="n" s="5">
        <v>1607384.21</v>
      </c>
      <c r="P228" t="n" s="5">
        <v>8.55</v>
      </c>
      <c r="Q228" t="s" s="4">
        <v>540</v>
      </c>
      <c r="R228" t="s" s="4">
        <v>930</v>
      </c>
      <c r="S228" t="s" s="4"/>
      <c r="T228" t="s" s="4"/>
      <c r="U228" t="s" s="4"/>
    </row>
    <row r="229" spans="1:21">
      <c r="A229" t="n" s="2">
        <v>228</v>
      </c>
      <c r="B229" s="3">
        <f>HYPERLINK("https://my.zakupivli.pro/remote/dispatcher/state_purchase_view/63654994", "UA-2025-11-20-009295-a")</f>
        <v/>
      </c>
      <c r="C229" t="s" s="4">
        <v>780</v>
      </c>
      <c r="D229" t="s" s="4">
        <v>898</v>
      </c>
      <c r="E229" t="s" s="4">
        <v>1135</v>
      </c>
      <c r="F229" t="s" s="4"/>
      <c r="G229" t="s" s="4">
        <v>4</v>
      </c>
      <c r="H229" t="s" s="4">
        <v>4</v>
      </c>
      <c r="I229" t="n" s="2">
        <v>11</v>
      </c>
      <c r="J229" t="s" s="4">
        <v>776</v>
      </c>
      <c r="K229" t="s" s="4">
        <v>1253</v>
      </c>
      <c r="L229" t="n" s="5">
        <v>188000.0</v>
      </c>
      <c r="M229" t="s" s="4"/>
      <c r="N229" t="s" s="4"/>
      <c r="O229" t="n" s="5">
        <v>1607400.0</v>
      </c>
      <c r="P229" t="n" s="5">
        <v>8.55</v>
      </c>
      <c r="Q229" t="s" s="4">
        <v>228</v>
      </c>
      <c r="R229" t="s" s="4">
        <v>1200</v>
      </c>
      <c r="S229" t="s" s="4"/>
      <c r="T229" t="s" s="4"/>
      <c r="U229" t="s" s="4"/>
    </row>
    <row r="230" spans="1:21">
      <c r="A230" t="n" s="2">
        <v>229</v>
      </c>
      <c r="B230" s="3">
        <f>HYPERLINK("https://my.zakupivli.pro/remote/dispatcher/state_purchase_view/63654786", "UA-2025-11-20-009488-a")</f>
        <v/>
      </c>
      <c r="C230" t="s" s="4">
        <v>18</v>
      </c>
      <c r="D230" t="s" s="4">
        <v>1012</v>
      </c>
      <c r="E230" t="s" s="4">
        <v>1135</v>
      </c>
      <c r="F230" t="s" s="4"/>
      <c r="G230" t="s" s="4">
        <v>4</v>
      </c>
      <c r="H230" t="s" s="4">
        <v>4</v>
      </c>
      <c r="I230" t="n" s="2">
        <v>2</v>
      </c>
      <c r="J230" t="s" s="4">
        <v>832</v>
      </c>
      <c r="K230" t="s" s="4">
        <v>1216</v>
      </c>
      <c r="L230" t="n" s="5">
        <v>20100.0</v>
      </c>
      <c r="M230" t="s" s="4"/>
      <c r="N230" t="s" s="4"/>
      <c r="O230" t="n" s="5">
        <v>170816.39</v>
      </c>
      <c r="P230" t="n" s="5">
        <v>8.50</v>
      </c>
      <c r="Q230" t="s" s="4">
        <v>582</v>
      </c>
      <c r="R230" t="s" s="4">
        <v>1147</v>
      </c>
      <c r="S230" t="s" s="4"/>
      <c r="T230" t="s" s="4"/>
      <c r="U230" t="s" s="4"/>
    </row>
    <row r="231" spans="1:21">
      <c r="A231" t="n" s="2">
        <v>230</v>
      </c>
      <c r="B231" s="3">
        <f>HYPERLINK("https://my.zakupivli.pro/remote/dispatcher/state_purchase_view/63654786", "UA-2025-11-20-009488-a")</f>
        <v/>
      </c>
      <c r="C231" t="s" s="4">
        <v>18</v>
      </c>
      <c r="D231" t="s" s="4">
        <v>1012</v>
      </c>
      <c r="E231" t="s" s="4">
        <v>1135</v>
      </c>
      <c r="F231" t="s" s="4"/>
      <c r="G231" t="s" s="4">
        <v>4</v>
      </c>
      <c r="H231" t="s" s="4">
        <v>4</v>
      </c>
      <c r="I231" t="n" s="2">
        <v>2</v>
      </c>
      <c r="J231" t="s" s="4">
        <v>763</v>
      </c>
      <c r="K231" t="s" s="4">
        <v>1215</v>
      </c>
      <c r="L231" t="n" s="5">
        <v>20100.0</v>
      </c>
      <c r="M231" t="s" s="4"/>
      <c r="N231" t="s" s="4"/>
      <c r="O231" t="n" s="5">
        <v>174554.75</v>
      </c>
      <c r="P231" t="n" s="5">
        <v>8.68</v>
      </c>
      <c r="Q231" t="s" s="4">
        <v>543</v>
      </c>
      <c r="R231" t="s" s="4">
        <v>1057</v>
      </c>
      <c r="S231" t="s" s="4"/>
      <c r="T231" t="s" s="4"/>
      <c r="U231" t="s" s="4"/>
    </row>
    <row r="232" spans="1:21">
      <c r="A232" t="n" s="2">
        <v>231</v>
      </c>
      <c r="B232" s="3">
        <f>HYPERLINK("https://my.zakupivli.pro/remote/dispatcher/state_purchase_view/63654596", "UA-2025-11-20-009371-a")</f>
        <v/>
      </c>
      <c r="C232" t="s" s="4">
        <v>102</v>
      </c>
      <c r="D232" t="s" s="4">
        <v>1032</v>
      </c>
      <c r="E232" t="s" s="4">
        <v>1135</v>
      </c>
      <c r="F232" t="s" s="4"/>
      <c r="G232" t="s" s="4">
        <v>4</v>
      </c>
      <c r="H232" t="s" s="4">
        <v>4</v>
      </c>
      <c r="I232" t="n" s="2">
        <v>2</v>
      </c>
      <c r="J232" t="s" s="4">
        <v>743</v>
      </c>
      <c r="K232" t="s" s="4">
        <v>1211</v>
      </c>
      <c r="L232" t="n" s="5">
        <v>12800.0</v>
      </c>
      <c r="M232" t="s" s="4"/>
      <c r="N232" t="s" s="4"/>
      <c r="O232" t="n" s="5">
        <v>112896.0</v>
      </c>
      <c r="P232" t="n" s="5">
        <v>8.82</v>
      </c>
      <c r="Q232" t="s" s="4">
        <v>474</v>
      </c>
      <c r="R232" t="s" s="4">
        <v>1190</v>
      </c>
      <c r="S232" t="s" s="4"/>
      <c r="T232" t="s" s="4"/>
      <c r="U232" t="s" s="4"/>
    </row>
    <row r="233" spans="1:21">
      <c r="A233" t="n" s="2">
        <v>232</v>
      </c>
      <c r="B233" s="3">
        <f>HYPERLINK("https://my.zakupivli.pro/remote/dispatcher/state_purchase_view/63654596", "UA-2025-11-20-009371-a")</f>
        <v/>
      </c>
      <c r="C233" t="s" s="4">
        <v>102</v>
      </c>
      <c r="D233" t="s" s="4">
        <v>1032</v>
      </c>
      <c r="E233" t="s" s="4">
        <v>1135</v>
      </c>
      <c r="F233" t="s" s="4"/>
      <c r="G233" t="s" s="4">
        <v>4</v>
      </c>
      <c r="H233" t="s" s="4">
        <v>4</v>
      </c>
      <c r="I233" t="n" s="2">
        <v>2</v>
      </c>
      <c r="J233" t="s" s="4">
        <v>744</v>
      </c>
      <c r="K233" t="s" s="4">
        <v>1266</v>
      </c>
      <c r="L233" t="n" s="5">
        <v>12800.0</v>
      </c>
      <c r="M233" t="s" s="4"/>
      <c r="N233" t="s" s="4"/>
      <c r="O233" t="n" s="5">
        <v>121600.0</v>
      </c>
      <c r="P233" t="n" s="5">
        <v>9.50</v>
      </c>
      <c r="Q233" t="s" s="4">
        <v>192</v>
      </c>
      <c r="R233" t="s" s="4">
        <v>1198</v>
      </c>
      <c r="S233" t="s" s="4"/>
      <c r="T233" t="s" s="4"/>
      <c r="U233" t="s" s="4"/>
    </row>
    <row r="234" spans="1:21">
      <c r="A234" t="n" s="2">
        <v>233</v>
      </c>
      <c r="B234" s="3">
        <f>HYPERLINK("https://my.zakupivli.pro/remote/dispatcher/state_purchase_view/63654321", "UA-2025-11-20-009311-a")</f>
        <v/>
      </c>
      <c r="C234" t="s" s="4">
        <v>771</v>
      </c>
      <c r="D234" t="s" s="4">
        <v>1009</v>
      </c>
      <c r="E234" t="s" s="4">
        <v>1135</v>
      </c>
      <c r="F234" t="s" s="4"/>
      <c r="G234" t="s" s="4">
        <v>4</v>
      </c>
      <c r="H234" t="s" s="4">
        <v>4</v>
      </c>
      <c r="I234" t="n" s="2">
        <v>4</v>
      </c>
      <c r="J234" t="s" s="4">
        <v>830</v>
      </c>
      <c r="K234" t="s" s="4">
        <v>1265</v>
      </c>
      <c r="L234" t="n" s="5">
        <v>200000.0</v>
      </c>
      <c r="M234" t="s" s="4"/>
      <c r="N234" t="s" s="4"/>
      <c r="O234" t="n" s="5">
        <v>1940695.2</v>
      </c>
      <c r="P234" t="n" s="5">
        <v>9.70</v>
      </c>
      <c r="Q234" t="s" s="4">
        <v>191</v>
      </c>
      <c r="R234" t="s" s="4">
        <v>1119</v>
      </c>
      <c r="S234" t="s" s="4"/>
      <c r="T234" t="s" s="4"/>
      <c r="U234" t="s" s="4"/>
    </row>
    <row r="235" spans="1:21">
      <c r="A235" t="n" s="2">
        <v>234</v>
      </c>
      <c r="B235" s="3">
        <f>HYPERLINK("https://my.zakupivli.pro/remote/dispatcher/state_purchase_view/63654321", "UA-2025-11-20-009311-a")</f>
        <v/>
      </c>
      <c r="C235" t="s" s="4">
        <v>771</v>
      </c>
      <c r="D235" t="s" s="4">
        <v>1009</v>
      </c>
      <c r="E235" t="s" s="4">
        <v>1135</v>
      </c>
      <c r="F235" t="s" s="4"/>
      <c r="G235" t="s" s="4">
        <v>4</v>
      </c>
      <c r="H235" t="s" s="4">
        <v>4</v>
      </c>
      <c r="I235" t="n" s="2">
        <v>4</v>
      </c>
      <c r="J235" t="s" s="4">
        <v>825</v>
      </c>
      <c r="K235" t="s" s="4">
        <v>1235</v>
      </c>
      <c r="L235" t="n" s="5">
        <v>200000.0</v>
      </c>
      <c r="M235" t="s" s="4"/>
      <c r="N235" t="s" s="4"/>
      <c r="O235" t="n" s="5">
        <v>1959912.0</v>
      </c>
      <c r="P235" t="n" s="5">
        <v>9.80</v>
      </c>
      <c r="Q235" t="s" s="4">
        <v>220</v>
      </c>
      <c r="R235" t="s" s="4">
        <v>1152</v>
      </c>
      <c r="S235" t="s" s="4"/>
      <c r="T235" t="s" s="4"/>
      <c r="U235" t="s" s="4"/>
    </row>
    <row r="236" spans="1:21">
      <c r="A236" t="n" s="2">
        <v>235</v>
      </c>
      <c r="B236" s="3">
        <f>HYPERLINK("https://my.zakupivli.pro/remote/dispatcher/state_purchase_view/63654321", "UA-2025-11-20-009311-a")</f>
        <v/>
      </c>
      <c r="C236" t="s" s="4">
        <v>771</v>
      </c>
      <c r="D236" t="s" s="4">
        <v>1009</v>
      </c>
      <c r="E236" t="s" s="4">
        <v>1135</v>
      </c>
      <c r="F236" t="s" s="4"/>
      <c r="G236" t="s" s="4">
        <v>4</v>
      </c>
      <c r="H236" t="s" s="4">
        <v>4</v>
      </c>
      <c r="I236" t="n" s="2">
        <v>4</v>
      </c>
      <c r="J236" t="s" s="4">
        <v>776</v>
      </c>
      <c r="K236" t="s" s="4">
        <v>1253</v>
      </c>
      <c r="L236" t="n" s="5">
        <v>200000.0</v>
      </c>
      <c r="M236" t="s" s="4"/>
      <c r="N236" t="s" s="4"/>
      <c r="O236" t="n" s="5">
        <v>1962000.0</v>
      </c>
      <c r="P236" t="n" s="5">
        <v>9.81</v>
      </c>
      <c r="Q236" t="s" s="4">
        <v>198</v>
      </c>
      <c r="R236" t="s" s="4">
        <v>1199</v>
      </c>
      <c r="S236" t="s" s="4"/>
      <c r="T236" t="s" s="4"/>
      <c r="U236" t="s" s="4"/>
    </row>
    <row r="237" spans="1:21">
      <c r="A237" t="n" s="2">
        <v>236</v>
      </c>
      <c r="B237" s="3">
        <f>HYPERLINK("https://my.zakupivli.pro/remote/dispatcher/state_purchase_view/63654321", "UA-2025-11-20-009311-a")</f>
        <v/>
      </c>
      <c r="C237" t="s" s="4">
        <v>771</v>
      </c>
      <c r="D237" t="s" s="4">
        <v>1009</v>
      </c>
      <c r="E237" t="s" s="4">
        <v>1135</v>
      </c>
      <c r="F237" t="s" s="4"/>
      <c r="G237" t="s" s="4">
        <v>4</v>
      </c>
      <c r="H237" t="s" s="4">
        <v>4</v>
      </c>
      <c r="I237" t="n" s="2">
        <v>4</v>
      </c>
      <c r="J237" t="s" s="4">
        <v>737</v>
      </c>
      <c r="K237" t="s" s="4">
        <v>1267</v>
      </c>
      <c r="L237" t="n" s="5">
        <v>200000.0</v>
      </c>
      <c r="M237" t="s" s="4"/>
      <c r="N237" t="s" s="4"/>
      <c r="O237" t="n" s="5">
        <v>1966800.0</v>
      </c>
      <c r="P237" t="n" s="5">
        <v>9.83</v>
      </c>
      <c r="Q237" t="s" s="4">
        <v>497</v>
      </c>
      <c r="R237" t="s" s="4">
        <v>927</v>
      </c>
      <c r="S237" t="s" s="4"/>
      <c r="T237" t="s" s="4"/>
      <c r="U237" t="s" s="4"/>
    </row>
    <row r="238" spans="1:21">
      <c r="A238" t="n" s="2">
        <v>237</v>
      </c>
      <c r="B238" s="3">
        <f>HYPERLINK("https://my.zakupivli.pro/remote/dispatcher/state_purchase_view/63654314", "UA-2025-11-20-009303-a")</f>
        <v/>
      </c>
      <c r="C238" t="s" s="4">
        <v>705</v>
      </c>
      <c r="D238" t="s" s="4">
        <v>950</v>
      </c>
      <c r="E238" t="s" s="4">
        <v>1135</v>
      </c>
      <c r="F238" t="s" s="4"/>
      <c r="G238" t="s" s="4">
        <v>4</v>
      </c>
      <c r="H238" t="s" s="4">
        <v>4</v>
      </c>
      <c r="I238" t="n" s="2">
        <v>1</v>
      </c>
      <c r="J238" t="s" s="4">
        <v>747</v>
      </c>
      <c r="K238" t="s" s="4">
        <v>1227</v>
      </c>
      <c r="L238" t="n" s="5">
        <v>5900.0</v>
      </c>
      <c r="M238" t="s" s="4"/>
      <c r="N238" t="s" s="4"/>
      <c r="O238" t="n" s="5">
        <v>73745.23</v>
      </c>
      <c r="P238" t="n" s="5">
        <v>12.50</v>
      </c>
      <c r="Q238" t="s" s="4">
        <v>452</v>
      </c>
      <c r="R238" t="s" s="4">
        <v>1189</v>
      </c>
      <c r="S238" t="s" s="4"/>
      <c r="T238" t="s" s="4"/>
      <c r="U238" t="s" s="4"/>
    </row>
    <row r="239" spans="1:21">
      <c r="A239" t="n" s="2">
        <v>238</v>
      </c>
      <c r="B239" s="3">
        <f>HYPERLINK("https://my.zakupivli.pro/remote/dispatcher/state_purchase_view/63653026", "UA-2025-11-20-008630-a")</f>
        <v/>
      </c>
      <c r="C239" t="s" s="4">
        <v>48</v>
      </c>
      <c r="D239" t="s" s="4">
        <v>967</v>
      </c>
      <c r="E239" t="s" s="4">
        <v>1135</v>
      </c>
      <c r="F239" t="s" s="4"/>
      <c r="G239" t="s" s="4">
        <v>4</v>
      </c>
      <c r="H239" t="s" s="4">
        <v>4</v>
      </c>
      <c r="I239" t="n" s="2">
        <v>2</v>
      </c>
      <c r="J239" t="s" s="4">
        <v>763</v>
      </c>
      <c r="K239" t="s" s="4">
        <v>1215</v>
      </c>
      <c r="L239" t="n" s="5">
        <v>90000.0</v>
      </c>
      <c r="M239" t="s" s="4"/>
      <c r="N239" t="s" s="4"/>
      <c r="O239" t="n" s="5">
        <v>955124.37</v>
      </c>
      <c r="P239" t="n" s="5">
        <v>10.61</v>
      </c>
      <c r="Q239" t="s" s="4">
        <v>545</v>
      </c>
      <c r="R239" t="s" s="4">
        <v>1057</v>
      </c>
      <c r="S239" t="s" s="4"/>
      <c r="T239" t="s" s="4"/>
      <c r="U239" t="s" s="4"/>
    </row>
    <row r="240" spans="1:21">
      <c r="A240" t="n" s="2">
        <v>239</v>
      </c>
      <c r="B240" s="3">
        <f>HYPERLINK("https://my.zakupivli.pro/remote/dispatcher/state_purchase_view/63653026", "UA-2025-11-20-008630-a")</f>
        <v/>
      </c>
      <c r="C240" t="s" s="4">
        <v>48</v>
      </c>
      <c r="D240" t="s" s="4">
        <v>967</v>
      </c>
      <c r="E240" t="s" s="4">
        <v>1135</v>
      </c>
      <c r="F240" t="s" s="4"/>
      <c r="G240" t="s" s="4">
        <v>4</v>
      </c>
      <c r="H240" t="s" s="4">
        <v>4</v>
      </c>
      <c r="I240" t="n" s="2">
        <v>2</v>
      </c>
      <c r="J240" t="s" s="4">
        <v>737</v>
      </c>
      <c r="K240" t="s" s="4">
        <v>1267</v>
      </c>
      <c r="L240" t="n" s="5">
        <v>90000.0</v>
      </c>
      <c r="M240" t="s" s="4"/>
      <c r="N240" t="s" s="4"/>
      <c r="O240" t="n" s="5">
        <v>1014660.0</v>
      </c>
      <c r="P240" t="n" s="5">
        <v>11.27</v>
      </c>
      <c r="Q240" t="s" s="4">
        <v>529</v>
      </c>
      <c r="R240" t="s" s="4">
        <v>927</v>
      </c>
      <c r="S240" t="s" s="4"/>
      <c r="T240" t="s" s="4"/>
      <c r="U240" t="s" s="4"/>
    </row>
    <row r="241" spans="1:21">
      <c r="A241" t="n" s="2">
        <v>240</v>
      </c>
      <c r="B241" s="3">
        <f>HYPERLINK("https://my.zakupivli.pro/remote/dispatcher/state_purchase_view/63652933", "UA-2025-11-20-008602-a")</f>
        <v/>
      </c>
      <c r="C241" t="s" s="4">
        <v>641</v>
      </c>
      <c r="D241" t="s" s="4">
        <v>1181</v>
      </c>
      <c r="E241" t="s" s="4">
        <v>1135</v>
      </c>
      <c r="F241" t="s" s="4"/>
      <c r="G241" t="s" s="4">
        <v>4</v>
      </c>
      <c r="H241" t="s" s="4">
        <v>4</v>
      </c>
      <c r="I241" t="n" s="2">
        <v>1</v>
      </c>
      <c r="J241" t="s" s="4">
        <v>757</v>
      </c>
      <c r="K241" t="s" s="4">
        <v>1264</v>
      </c>
      <c r="L241" t="n" s="5">
        <v>8710.0</v>
      </c>
      <c r="M241" t="s" s="4"/>
      <c r="N241" t="s" s="4"/>
      <c r="O241" t="n" s="5">
        <v>79448.31</v>
      </c>
      <c r="P241" t="n" s="5">
        <v>9.12</v>
      </c>
      <c r="Q241" t="s" s="4">
        <v>183</v>
      </c>
      <c r="R241" t="s" s="4">
        <v>969</v>
      </c>
      <c r="S241" t="s" s="4"/>
      <c r="T241" t="s" s="4"/>
      <c r="U241" t="s" s="4"/>
    </row>
    <row r="242" spans="1:21">
      <c r="A242" t="n" s="2">
        <v>241</v>
      </c>
      <c r="B242" s="3">
        <f>HYPERLINK("https://my.zakupivli.pro/remote/dispatcher/state_purchase_view/63652396", "UA-2025-11-20-008530-a")</f>
        <v/>
      </c>
      <c r="C242" t="s" s="4">
        <v>24</v>
      </c>
      <c r="D242" t="s" s="4">
        <v>1077</v>
      </c>
      <c r="E242" t="s" s="4">
        <v>1135</v>
      </c>
      <c r="F242" t="s" s="4"/>
      <c r="G242" t="s" s="4">
        <v>4</v>
      </c>
      <c r="H242" t="s" s="4">
        <v>4</v>
      </c>
      <c r="I242" t="n" s="2">
        <v>2</v>
      </c>
      <c r="J242" t="s" s="4">
        <v>743</v>
      </c>
      <c r="K242" t="s" s="4">
        <v>1211</v>
      </c>
      <c r="L242" t="n" s="5">
        <v>103000.0</v>
      </c>
      <c r="M242" t="s" s="4"/>
      <c r="N242" t="s" s="4"/>
      <c r="O242" t="n" s="5">
        <v>1288530.0</v>
      </c>
      <c r="P242" t="n" s="5">
        <v>12.51</v>
      </c>
      <c r="Q242" t="s" s="4">
        <v>508</v>
      </c>
      <c r="R242" t="s" s="4">
        <v>1190</v>
      </c>
      <c r="S242" t="s" s="4"/>
      <c r="T242" t="s" s="4"/>
      <c r="U242" t="s" s="4"/>
    </row>
    <row r="243" spans="1:21">
      <c r="A243" t="n" s="2">
        <v>242</v>
      </c>
      <c r="B243" s="3">
        <f>HYPERLINK("https://my.zakupivli.pro/remote/dispatcher/state_purchase_view/63652396", "UA-2025-11-20-008530-a")</f>
        <v/>
      </c>
      <c r="C243" t="s" s="4">
        <v>24</v>
      </c>
      <c r="D243" t="s" s="4">
        <v>1077</v>
      </c>
      <c r="E243" t="s" s="4">
        <v>1135</v>
      </c>
      <c r="F243" t="s" s="4"/>
      <c r="G243" t="s" s="4">
        <v>4</v>
      </c>
      <c r="H243" t="s" s="4">
        <v>4</v>
      </c>
      <c r="I243" t="n" s="2">
        <v>2</v>
      </c>
      <c r="J243" t="s" s="4">
        <v>737</v>
      </c>
      <c r="K243" t="s" s="4">
        <v>1267</v>
      </c>
      <c r="L243" t="n" s="5">
        <v>103000.0</v>
      </c>
      <c r="M243" t="s" s="4"/>
      <c r="N243" t="s" s="4"/>
      <c r="O243" t="n" s="5">
        <v>1337352.0</v>
      </c>
      <c r="P243" t="n" s="5">
        <v>12.98</v>
      </c>
      <c r="Q243" t="s" s="4">
        <v>482</v>
      </c>
      <c r="R243" t="s" s="4">
        <v>927</v>
      </c>
      <c r="S243" t="s" s="4"/>
      <c r="T243" t="s" s="4"/>
      <c r="U243" t="s" s="4"/>
    </row>
    <row r="244" spans="1:21">
      <c r="A244" t="n" s="2">
        <v>243</v>
      </c>
      <c r="B244" s="3">
        <f>HYPERLINK("https://my.zakupivli.pro/remote/dispatcher/state_purchase_view/63652539", "UA-2025-11-20-008422-a")</f>
        <v/>
      </c>
      <c r="C244" t="s" s="4">
        <v>716</v>
      </c>
      <c r="D244" t="s" s="4">
        <v>995</v>
      </c>
      <c r="E244" t="s" s="4">
        <v>1135</v>
      </c>
      <c r="F244" t="s" s="4"/>
      <c r="G244" t="s" s="4">
        <v>4</v>
      </c>
      <c r="H244" t="s" s="4">
        <v>4</v>
      </c>
      <c r="I244" t="n" s="2">
        <v>1</v>
      </c>
      <c r="J244" t="s" s="4">
        <v>816</v>
      </c>
      <c r="K244" t="s" s="4">
        <v>1210</v>
      </c>
      <c r="L244" t="n" s="5">
        <v>4156.0</v>
      </c>
      <c r="M244" t="s" s="4"/>
      <c r="N244" t="s" s="4"/>
      <c r="O244" t="n" s="5">
        <v>51866.88</v>
      </c>
      <c r="P244" t="n" s="5">
        <v>12.48</v>
      </c>
      <c r="Q244" t="s" s="4">
        <v>575</v>
      </c>
      <c r="R244" t="s" s="4">
        <v>869</v>
      </c>
      <c r="S244" t="s" s="4"/>
      <c r="T244" t="s" s="4"/>
      <c r="U244" t="s" s="4"/>
    </row>
    <row r="245" spans="1:21">
      <c r="A245" t="n" s="2">
        <v>244</v>
      </c>
      <c r="B245" s="3">
        <f>HYPERLINK("https://my.zakupivli.pro/remote/dispatcher/state_purchase_view/63652521", "UA-2025-11-20-008481-a")</f>
        <v/>
      </c>
      <c r="C245" t="s" s="4">
        <v>632</v>
      </c>
      <c r="D245" t="s" s="4">
        <v>1043</v>
      </c>
      <c r="E245" t="s" s="4">
        <v>1135</v>
      </c>
      <c r="F245" t="s" s="4"/>
      <c r="G245" t="s" s="4">
        <v>4</v>
      </c>
      <c r="H245" t="s" s="4">
        <v>4</v>
      </c>
      <c r="I245" t="n" s="2">
        <v>2</v>
      </c>
      <c r="J245" t="s" s="4">
        <v>770</v>
      </c>
      <c r="K245" t="s" s="4">
        <v>1244</v>
      </c>
      <c r="L245" t="n" s="5">
        <v>6737.0</v>
      </c>
      <c r="M245" t="s" s="4"/>
      <c r="N245" t="s" s="4"/>
      <c r="O245" t="n" s="5">
        <v>68249.56</v>
      </c>
      <c r="P245" t="n" s="5">
        <v>10.13</v>
      </c>
      <c r="Q245" t="s" s="4">
        <v>181</v>
      </c>
      <c r="R245" t="s" s="4">
        <v>966</v>
      </c>
      <c r="S245" t="s" s="4"/>
      <c r="T245" t="s" s="4"/>
      <c r="U245" t="s" s="4"/>
    </row>
    <row r="246" spans="1:21">
      <c r="A246" t="n" s="2">
        <v>245</v>
      </c>
      <c r="B246" s="3">
        <f>HYPERLINK("https://my.zakupivli.pro/remote/dispatcher/state_purchase_view/63652521", "UA-2025-11-20-008481-a")</f>
        <v/>
      </c>
      <c r="C246" t="s" s="4">
        <v>632</v>
      </c>
      <c r="D246" t="s" s="4">
        <v>1043</v>
      </c>
      <c r="E246" t="s" s="4">
        <v>1135</v>
      </c>
      <c r="F246" t="s" s="4"/>
      <c r="G246" t="s" s="4">
        <v>4</v>
      </c>
      <c r="H246" t="s" s="4">
        <v>4</v>
      </c>
      <c r="I246" t="n" s="2">
        <v>2</v>
      </c>
      <c r="J246" t="s" s="4">
        <v>757</v>
      </c>
      <c r="K246" t="s" s="4">
        <v>1264</v>
      </c>
      <c r="L246" t="n" s="5">
        <v>6737.0</v>
      </c>
      <c r="M246" t="s" s="4"/>
      <c r="N246" t="s" s="4"/>
      <c r="O246" t="n" s="5">
        <v>68717.4</v>
      </c>
      <c r="P246" t="n" s="5">
        <v>10.20</v>
      </c>
      <c r="Q246" t="s" s="4">
        <v>291</v>
      </c>
      <c r="R246" t="s" s="4">
        <v>969</v>
      </c>
      <c r="S246" t="s" s="4"/>
      <c r="T246" t="s" s="4"/>
      <c r="U246" t="s" s="4"/>
    </row>
    <row r="247" spans="1:21">
      <c r="A247" t="n" s="2">
        <v>246</v>
      </c>
      <c r="B247" s="3">
        <f>HYPERLINK("https://my.zakupivli.pro/remote/dispatcher/state_purchase_view/63652063", "UA-2025-11-20-008194-a")</f>
        <v/>
      </c>
      <c r="C247" t="s" s="4">
        <v>76</v>
      </c>
      <c r="D247" t="s" s="4">
        <v>1177</v>
      </c>
      <c r="E247" t="s" s="4">
        <v>1135</v>
      </c>
      <c r="F247" t="s" s="4"/>
      <c r="G247" t="s" s="4">
        <v>4</v>
      </c>
      <c r="H247" t="s" s="4">
        <v>4</v>
      </c>
      <c r="I247" t="n" s="2">
        <v>1</v>
      </c>
      <c r="J247" t="s" s="4">
        <v>750</v>
      </c>
      <c r="K247" t="s" s="4">
        <v>1285</v>
      </c>
      <c r="L247" t="n" s="5">
        <v>40000.0</v>
      </c>
      <c r="M247" t="s" s="4"/>
      <c r="N247" t="s" s="4"/>
      <c r="O247" t="n" s="5">
        <v>347132.64</v>
      </c>
      <c r="P247" t="n" s="5">
        <v>8.68</v>
      </c>
      <c r="Q247" t="s" s="4">
        <v>443</v>
      </c>
      <c r="R247" t="s" s="4">
        <v>1155</v>
      </c>
      <c r="S247" t="s" s="4"/>
      <c r="T247" t="s" s="4"/>
      <c r="U247" t="s" s="4"/>
    </row>
    <row r="248" spans="1:21">
      <c r="A248" t="n" s="2">
        <v>247</v>
      </c>
      <c r="B248" s="3">
        <f>HYPERLINK("https://my.zakupivli.pro/remote/dispatcher/state_purchase_view/63651812", "UA-2025-11-20-007873-a")</f>
        <v/>
      </c>
      <c r="C248" t="s" s="4">
        <v>655</v>
      </c>
      <c r="D248" t="s" s="4">
        <v>1092</v>
      </c>
      <c r="E248" t="s" s="4">
        <v>1135</v>
      </c>
      <c r="F248" t="s" s="4"/>
      <c r="G248" t="s" s="4">
        <v>4</v>
      </c>
      <c r="H248" t="s" s="4">
        <v>4</v>
      </c>
      <c r="I248" t="n" s="2">
        <v>1</v>
      </c>
      <c r="J248" t="s" s="4">
        <v>808</v>
      </c>
      <c r="K248" t="s" s="4">
        <v>1274</v>
      </c>
      <c r="L248" t="n" s="5">
        <v>8000.0</v>
      </c>
      <c r="M248" t="s" s="4"/>
      <c r="N248" t="s" s="4"/>
      <c r="O248" t="n" s="5">
        <v>95857.54</v>
      </c>
      <c r="P248" t="n" s="5">
        <v>11.98</v>
      </c>
      <c r="Q248" t="s" s="4">
        <v>524</v>
      </c>
      <c r="R248" t="s" s="4">
        <v>931</v>
      </c>
      <c r="S248" t="s" s="4"/>
      <c r="T248" t="s" s="4"/>
      <c r="U248" t="s" s="4"/>
    </row>
    <row r="249" spans="1:21">
      <c r="A249" t="n" s="2">
        <v>248</v>
      </c>
      <c r="B249" s="3">
        <f>HYPERLINK("https://my.zakupivli.pro/remote/dispatcher/state_purchase_view/63650505", "UA-2025-11-20-008104-a")</f>
        <v/>
      </c>
      <c r="C249" t="s" s="4">
        <v>82</v>
      </c>
      <c r="D249" t="s" s="4">
        <v>986</v>
      </c>
      <c r="E249" t="s" s="4">
        <v>1135</v>
      </c>
      <c r="F249" t="s" s="4"/>
      <c r="G249" t="s" s="4">
        <v>4</v>
      </c>
      <c r="H249" t="s" s="4">
        <v>4</v>
      </c>
      <c r="I249" t="n" s="2">
        <v>2</v>
      </c>
      <c r="J249" t="s" s="4">
        <v>752</v>
      </c>
      <c r="K249" t="s" s="4">
        <v>1255</v>
      </c>
      <c r="L249" t="n" s="5">
        <v>21000.0</v>
      </c>
      <c r="M249" t="s" s="4"/>
      <c r="N249" t="s" s="4"/>
      <c r="O249" t="n" s="5">
        <v>196210.07</v>
      </c>
      <c r="P249" t="n" s="5">
        <v>9.34</v>
      </c>
      <c r="Q249" t="s" s="4">
        <v>180</v>
      </c>
      <c r="R249" t="s" s="4">
        <v>951</v>
      </c>
      <c r="S249" t="s" s="4"/>
      <c r="T249" t="s" s="4"/>
      <c r="U249" t="s" s="4"/>
    </row>
    <row r="250" spans="1:21">
      <c r="A250" t="n" s="2">
        <v>249</v>
      </c>
      <c r="B250" s="3">
        <f>HYPERLINK("https://my.zakupivli.pro/remote/dispatcher/state_purchase_view/63650505", "UA-2025-11-20-008104-a")</f>
        <v/>
      </c>
      <c r="C250" t="s" s="4">
        <v>82</v>
      </c>
      <c r="D250" t="s" s="4">
        <v>986</v>
      </c>
      <c r="E250" t="s" s="4">
        <v>1135</v>
      </c>
      <c r="F250" t="s" s="4"/>
      <c r="G250" t="s" s="4">
        <v>4</v>
      </c>
      <c r="H250" t="s" s="4">
        <v>4</v>
      </c>
      <c r="I250" t="n" s="2">
        <v>2</v>
      </c>
      <c r="J250" t="s" s="4">
        <v>832</v>
      </c>
      <c r="K250" t="s" s="4">
        <v>1216</v>
      </c>
      <c r="L250" t="n" s="5">
        <v>21000.0</v>
      </c>
      <c r="M250" t="s" s="4"/>
      <c r="N250" t="s" s="4"/>
      <c r="O250" t="n" s="5">
        <v>196210.48</v>
      </c>
      <c r="P250" t="n" s="5">
        <v>9.34</v>
      </c>
      <c r="Q250" t="s" s="4">
        <v>580</v>
      </c>
      <c r="R250" t="s" s="4">
        <v>1147</v>
      </c>
      <c r="S250" t="s" s="4"/>
      <c r="T250" t="s" s="4"/>
      <c r="U250" t="s" s="4"/>
    </row>
    <row r="251" spans="1:21">
      <c r="A251" t="n" s="2">
        <v>250</v>
      </c>
      <c r="B251" s="3">
        <f>HYPERLINK("https://my.zakupivli.pro/remote/dispatcher/state_purchase_view/63651062", "UA-2025-11-20-007790-a")</f>
        <v/>
      </c>
      <c r="C251" t="s" s="4">
        <v>685</v>
      </c>
      <c r="D251" t="s" s="4">
        <v>1072</v>
      </c>
      <c r="E251" t="s" s="4">
        <v>1135</v>
      </c>
      <c r="F251" t="s" s="4"/>
      <c r="G251" t="s" s="4">
        <v>4</v>
      </c>
      <c r="H251" t="s" s="4">
        <v>4</v>
      </c>
      <c r="I251" t="n" s="2">
        <v>32</v>
      </c>
      <c r="J251" t="s" s="4">
        <v>765</v>
      </c>
      <c r="K251" t="s" s="4">
        <v>1275</v>
      </c>
      <c r="L251" t="n" s="5">
        <v>1330160.0</v>
      </c>
      <c r="M251" t="s" s="4"/>
      <c r="N251" t="s" s="4"/>
      <c r="O251" t="n" s="5">
        <v>11320081.93</v>
      </c>
      <c r="P251" t="n" s="5">
        <v>8.51</v>
      </c>
      <c r="Q251" t="s" s="4">
        <v>445</v>
      </c>
      <c r="R251" t="s" s="4">
        <v>892</v>
      </c>
      <c r="S251" t="s" s="4"/>
      <c r="T251" t="s" s="4"/>
      <c r="U251" t="s" s="4"/>
    </row>
    <row r="252" spans="1:21">
      <c r="A252" t="n" s="2">
        <v>251</v>
      </c>
      <c r="B252" s="3">
        <f>HYPERLINK("https://my.zakupivli.pro/remote/dispatcher/state_purchase_view/63651062", "UA-2025-11-20-007790-a")</f>
        <v/>
      </c>
      <c r="C252" t="s" s="4">
        <v>685</v>
      </c>
      <c r="D252" t="s" s="4">
        <v>1072</v>
      </c>
      <c r="E252" t="s" s="4">
        <v>1135</v>
      </c>
      <c r="F252" t="s" s="4"/>
      <c r="G252" t="s" s="4">
        <v>4</v>
      </c>
      <c r="H252" t="s" s="4">
        <v>4</v>
      </c>
      <c r="I252" t="n" s="2">
        <v>32</v>
      </c>
      <c r="J252" t="s" s="4">
        <v>793</v>
      </c>
      <c r="K252" t="s" s="4">
        <v>1257</v>
      </c>
      <c r="L252" t="n" s="5">
        <v>1330160.0</v>
      </c>
      <c r="M252" t="s" s="4"/>
      <c r="N252" t="s" s="4"/>
      <c r="O252" t="n" s="5">
        <v>11837742.96</v>
      </c>
      <c r="P252" t="n" s="5">
        <v>8.90</v>
      </c>
      <c r="Q252" t="s" s="4">
        <v>174</v>
      </c>
      <c r="R252" t="s" s="4">
        <v>880</v>
      </c>
      <c r="S252" t="s" s="4"/>
      <c r="T252" t="s" s="4"/>
      <c r="U252" t="s" s="4"/>
    </row>
    <row r="253" spans="1:21">
      <c r="A253" t="n" s="2">
        <v>252</v>
      </c>
      <c r="B253" s="3">
        <f>HYPERLINK("https://my.zakupivli.pro/remote/dispatcher/state_purchase_view/63651062", "UA-2025-11-20-007790-a")</f>
        <v/>
      </c>
      <c r="C253" t="s" s="4">
        <v>685</v>
      </c>
      <c r="D253" t="s" s="4">
        <v>1072</v>
      </c>
      <c r="E253" t="s" s="4">
        <v>1135</v>
      </c>
      <c r="F253" t="s" s="4"/>
      <c r="G253" t="s" s="4">
        <v>4</v>
      </c>
      <c r="H253" t="s" s="4">
        <v>4</v>
      </c>
      <c r="I253" t="n" s="2">
        <v>32</v>
      </c>
      <c r="J253" t="s" s="4">
        <v>802</v>
      </c>
      <c r="K253" t="s" s="4">
        <v>1206</v>
      </c>
      <c r="L253" t="n" s="5">
        <v>1330160.0</v>
      </c>
      <c r="M253" t="s" s="4"/>
      <c r="N253" t="s" s="4"/>
      <c r="O253" t="n" s="5">
        <v>11869650.83</v>
      </c>
      <c r="P253" t="n" s="5">
        <v>8.92</v>
      </c>
      <c r="Q253" t="s" s="4">
        <v>480</v>
      </c>
      <c r="R253" t="s" s="4">
        <v>1187</v>
      </c>
      <c r="S253" t="s" s="4"/>
      <c r="T253" t="s" s="4"/>
      <c r="U253" t="s" s="4"/>
    </row>
    <row r="254" spans="1:21">
      <c r="A254" t="n" s="2">
        <v>253</v>
      </c>
      <c r="B254" s="3">
        <f>HYPERLINK("https://my.zakupivli.pro/remote/dispatcher/state_purchase_view/63651062", "UA-2025-11-20-007790-a")</f>
        <v/>
      </c>
      <c r="C254" t="s" s="4">
        <v>685</v>
      </c>
      <c r="D254" t="s" s="4">
        <v>1072</v>
      </c>
      <c r="E254" t="s" s="4">
        <v>1135</v>
      </c>
      <c r="F254" t="s" s="4"/>
      <c r="G254" t="s" s="4">
        <v>4</v>
      </c>
      <c r="H254" t="s" s="4">
        <v>4</v>
      </c>
      <c r="I254" t="n" s="2">
        <v>32</v>
      </c>
      <c r="J254" t="s" s="4">
        <v>820</v>
      </c>
      <c r="K254" t="s" s="4">
        <v>1236</v>
      </c>
      <c r="L254" t="n" s="5">
        <v>1330160.0</v>
      </c>
      <c r="M254" t="s" s="4"/>
      <c r="N254" t="s" s="4"/>
      <c r="O254" t="n" s="5">
        <v>11869826.4</v>
      </c>
      <c r="P254" t="n" s="5">
        <v>8.92</v>
      </c>
      <c r="Q254" t="s" s="4">
        <v>178</v>
      </c>
      <c r="R254" t="s" s="4">
        <v>1300</v>
      </c>
      <c r="S254" t="s" s="4"/>
      <c r="T254" t="s" s="4"/>
      <c r="U254" t="s" s="4"/>
    </row>
    <row r="255" spans="1:21">
      <c r="A255" t="n" s="2">
        <v>254</v>
      </c>
      <c r="B255" s="3">
        <f>HYPERLINK("https://my.zakupivli.pro/remote/dispatcher/state_purchase_view/63651062", "UA-2025-11-20-007790-a")</f>
        <v/>
      </c>
      <c r="C255" t="s" s="4">
        <v>685</v>
      </c>
      <c r="D255" t="s" s="4">
        <v>1072</v>
      </c>
      <c r="E255" t="s" s="4">
        <v>1135</v>
      </c>
      <c r="F255" t="s" s="4"/>
      <c r="G255" t="s" s="4">
        <v>4</v>
      </c>
      <c r="H255" t="s" s="4">
        <v>4</v>
      </c>
      <c r="I255" t="n" s="2">
        <v>32</v>
      </c>
      <c r="J255" t="s" s="4">
        <v>803</v>
      </c>
      <c r="K255" t="s" s="4">
        <v>1252</v>
      </c>
      <c r="L255" t="n" s="5">
        <v>1330160.0</v>
      </c>
      <c r="M255" t="s" s="4"/>
      <c r="N255" t="s" s="4"/>
      <c r="O255" t="n" s="5">
        <v>11869826.42</v>
      </c>
      <c r="P255" t="n" s="5">
        <v>8.92</v>
      </c>
      <c r="Q255" t="s" s="4">
        <v>171</v>
      </c>
      <c r="R255" t="s" s="4">
        <v>928</v>
      </c>
      <c r="S255" t="s" s="4"/>
      <c r="T255" t="s" s="4"/>
      <c r="U255" t="s" s="4"/>
    </row>
    <row r="256" spans="1:21">
      <c r="A256" t="n" s="2">
        <v>255</v>
      </c>
      <c r="B256" s="3">
        <f>HYPERLINK("https://my.zakupivli.pro/remote/dispatcher/state_purchase_view/63651062", "UA-2025-11-20-007790-a")</f>
        <v/>
      </c>
      <c r="C256" t="s" s="4">
        <v>685</v>
      </c>
      <c r="D256" t="s" s="4">
        <v>1072</v>
      </c>
      <c r="E256" t="s" s="4">
        <v>1135</v>
      </c>
      <c r="F256" t="s" s="4"/>
      <c r="G256" t="s" s="4">
        <v>4</v>
      </c>
      <c r="H256" t="s" s="4">
        <v>4</v>
      </c>
      <c r="I256" t="n" s="2">
        <v>32</v>
      </c>
      <c r="J256" t="s" s="4">
        <v>740</v>
      </c>
      <c r="K256" t="s" s="4">
        <v>1242</v>
      </c>
      <c r="L256" t="n" s="5">
        <v>1330160.0</v>
      </c>
      <c r="M256" t="s" s="4"/>
      <c r="N256" t="s" s="4"/>
      <c r="O256" t="n" s="5">
        <v>11869826.42</v>
      </c>
      <c r="P256" t="n" s="5">
        <v>8.92</v>
      </c>
      <c r="Q256" t="s" s="4">
        <v>186</v>
      </c>
      <c r="R256" t="s" s="4">
        <v>929</v>
      </c>
      <c r="S256" t="s" s="4"/>
      <c r="T256" t="s" s="4"/>
      <c r="U256" t="s" s="4"/>
    </row>
    <row r="257" spans="1:21">
      <c r="A257" t="n" s="2">
        <v>256</v>
      </c>
      <c r="B257" s="3">
        <f>HYPERLINK("https://my.zakupivli.pro/remote/dispatcher/state_purchase_view/63651062", "UA-2025-11-20-007790-a")</f>
        <v/>
      </c>
      <c r="C257" t="s" s="4">
        <v>685</v>
      </c>
      <c r="D257" t="s" s="4">
        <v>1072</v>
      </c>
      <c r="E257" t="s" s="4">
        <v>1135</v>
      </c>
      <c r="F257" t="s" s="4"/>
      <c r="G257" t="s" s="4">
        <v>4</v>
      </c>
      <c r="H257" t="s" s="4">
        <v>4</v>
      </c>
      <c r="I257" t="n" s="2">
        <v>32</v>
      </c>
      <c r="J257" t="s" s="4">
        <v>691</v>
      </c>
      <c r="K257" t="s" s="4">
        <v>1218</v>
      </c>
      <c r="L257" t="n" s="5">
        <v>1330160.0</v>
      </c>
      <c r="M257" t="s" s="4"/>
      <c r="N257" t="s" s="4"/>
      <c r="O257" t="n" s="5">
        <v>11869826.42</v>
      </c>
      <c r="P257" t="n" s="5">
        <v>8.92</v>
      </c>
      <c r="Q257" t="s" s="4">
        <v>200</v>
      </c>
      <c r="R257" t="s" s="4">
        <v>1146</v>
      </c>
      <c r="S257" t="s" s="4"/>
      <c r="T257" t="s" s="4"/>
      <c r="U257" t="s" s="4"/>
    </row>
    <row r="258" spans="1:21">
      <c r="A258" t="n" s="2">
        <v>257</v>
      </c>
      <c r="B258" s="3">
        <f>HYPERLINK("https://my.zakupivli.pro/remote/dispatcher/state_purchase_view/63651062", "UA-2025-11-20-007790-a")</f>
        <v/>
      </c>
      <c r="C258" t="s" s="4">
        <v>685</v>
      </c>
      <c r="D258" t="s" s="4">
        <v>1072</v>
      </c>
      <c r="E258" t="s" s="4">
        <v>1135</v>
      </c>
      <c r="F258" t="s" s="4"/>
      <c r="G258" t="s" s="4">
        <v>4</v>
      </c>
      <c r="H258" t="s" s="4">
        <v>4</v>
      </c>
      <c r="I258" t="n" s="2">
        <v>32</v>
      </c>
      <c r="J258" t="s" s="4">
        <v>801</v>
      </c>
      <c r="K258" t="s" s="4">
        <v>1237</v>
      </c>
      <c r="L258" t="n" s="5">
        <v>1330160.0</v>
      </c>
      <c r="M258" t="s" s="4"/>
      <c r="N258" t="s" s="4"/>
      <c r="O258" t="n" s="5">
        <v>11869826.42</v>
      </c>
      <c r="P258" t="n" s="5">
        <v>8.92</v>
      </c>
      <c r="Q258" t="s" s="4">
        <v>334</v>
      </c>
      <c r="R258" t="s" s="4">
        <v>1160</v>
      </c>
      <c r="S258" t="s" s="4"/>
      <c r="T258" t="s" s="4"/>
      <c r="U258" t="s" s="4"/>
    </row>
    <row r="259" spans="1:21">
      <c r="A259" t="n" s="2">
        <v>258</v>
      </c>
      <c r="B259" s="3">
        <f>HYPERLINK("https://my.zakupivli.pro/remote/dispatcher/state_purchase_view/63651062", "UA-2025-11-20-007790-a")</f>
        <v/>
      </c>
      <c r="C259" t="s" s="4">
        <v>685</v>
      </c>
      <c r="D259" t="s" s="4">
        <v>1072</v>
      </c>
      <c r="E259" t="s" s="4">
        <v>1135</v>
      </c>
      <c r="F259" t="s" s="4"/>
      <c r="G259" t="s" s="4">
        <v>4</v>
      </c>
      <c r="H259" t="s" s="4">
        <v>4</v>
      </c>
      <c r="I259" t="n" s="2">
        <v>32</v>
      </c>
      <c r="J259" t="s" s="4">
        <v>756</v>
      </c>
      <c r="K259" t="s" s="4">
        <v>1225</v>
      </c>
      <c r="L259" t="n" s="5">
        <v>1330160.0</v>
      </c>
      <c r="M259" t="s" s="4"/>
      <c r="N259" t="s" s="4"/>
      <c r="O259" t="n" s="5">
        <v>11869842.38</v>
      </c>
      <c r="P259" t="n" s="5">
        <v>8.92</v>
      </c>
      <c r="Q259" t="s" s="4">
        <v>176</v>
      </c>
      <c r="R259" t="s" s="4">
        <v>1117</v>
      </c>
      <c r="S259" t="s" s="4"/>
      <c r="T259" t="s" s="4"/>
      <c r="U259" t="s" s="4"/>
    </row>
    <row r="260" spans="1:21">
      <c r="A260" t="n" s="2">
        <v>259</v>
      </c>
      <c r="B260" s="3">
        <f>HYPERLINK("https://my.zakupivli.pro/remote/dispatcher/state_purchase_view/63651062", "UA-2025-11-20-007790-a")</f>
        <v/>
      </c>
      <c r="C260" t="s" s="4">
        <v>685</v>
      </c>
      <c r="D260" t="s" s="4">
        <v>1072</v>
      </c>
      <c r="E260" t="s" s="4">
        <v>1135</v>
      </c>
      <c r="F260" t="s" s="4"/>
      <c r="G260" t="s" s="4">
        <v>4</v>
      </c>
      <c r="H260" t="s" s="4">
        <v>4</v>
      </c>
      <c r="I260" t="n" s="2">
        <v>32</v>
      </c>
      <c r="J260" t="s" s="4">
        <v>818</v>
      </c>
      <c r="K260" t="s" s="4">
        <v>1281</v>
      </c>
      <c r="L260" t="n" s="5">
        <v>1330160.0</v>
      </c>
      <c r="M260" t="s" s="4"/>
      <c r="N260" t="s" s="4"/>
      <c r="O260" t="n" s="5">
        <v>11885788.34</v>
      </c>
      <c r="P260" t="n" s="5">
        <v>8.94</v>
      </c>
      <c r="Q260" t="s" s="4">
        <v>302</v>
      </c>
      <c r="R260" t="s" s="4">
        <v>934</v>
      </c>
      <c r="S260" t="s" s="4"/>
      <c r="T260" t="s" s="4"/>
      <c r="U260" t="s" s="4"/>
    </row>
    <row r="261" spans="1:21">
      <c r="A261" t="n" s="2">
        <v>260</v>
      </c>
      <c r="B261" s="3">
        <f>HYPERLINK("https://my.zakupivli.pro/remote/dispatcher/state_purchase_view/63651062", "UA-2025-11-20-007790-a")</f>
        <v/>
      </c>
      <c r="C261" t="s" s="4">
        <v>685</v>
      </c>
      <c r="D261" t="s" s="4">
        <v>1072</v>
      </c>
      <c r="E261" t="s" s="4">
        <v>1135</v>
      </c>
      <c r="F261" t="s" s="4"/>
      <c r="G261" t="s" s="4">
        <v>4</v>
      </c>
      <c r="H261" t="s" s="4">
        <v>4</v>
      </c>
      <c r="I261" t="n" s="2">
        <v>32</v>
      </c>
      <c r="J261" t="s" s="4">
        <v>804</v>
      </c>
      <c r="K261" t="s" s="4">
        <v>1239</v>
      </c>
      <c r="L261" t="n" s="5">
        <v>1330160.0</v>
      </c>
      <c r="M261" t="s" s="4"/>
      <c r="N261" t="s" s="4"/>
      <c r="O261" t="n" s="5">
        <v>11916115.99</v>
      </c>
      <c r="P261" t="n" s="5">
        <v>8.96</v>
      </c>
      <c r="Q261" t="s" s="4">
        <v>577</v>
      </c>
      <c r="R261" t="s" s="4">
        <v>1107</v>
      </c>
      <c r="S261" t="s" s="4"/>
      <c r="T261" t="s" s="4"/>
      <c r="U261" t="s" s="4"/>
    </row>
    <row r="262" spans="1:21">
      <c r="A262" t="n" s="2">
        <v>261</v>
      </c>
      <c r="B262" s="3">
        <f>HYPERLINK("https://my.zakupivli.pro/remote/dispatcher/state_purchase_view/63651062", "UA-2025-11-20-007790-a")</f>
        <v/>
      </c>
      <c r="C262" t="s" s="4">
        <v>685</v>
      </c>
      <c r="D262" t="s" s="4">
        <v>1072</v>
      </c>
      <c r="E262" t="s" s="4">
        <v>1135</v>
      </c>
      <c r="F262" t="s" s="4"/>
      <c r="G262" t="s" s="4">
        <v>4</v>
      </c>
      <c r="H262" t="s" s="4">
        <v>4</v>
      </c>
      <c r="I262" t="n" s="2">
        <v>32</v>
      </c>
      <c r="J262" t="s" s="4">
        <v>748</v>
      </c>
      <c r="K262" t="s" s="4">
        <v>1204</v>
      </c>
      <c r="L262" t="n" s="5">
        <v>1330160.0</v>
      </c>
      <c r="M262" t="s" s="4"/>
      <c r="N262" t="s" s="4"/>
      <c r="O262" t="n" s="5">
        <v>11932045.98</v>
      </c>
      <c r="P262" t="n" s="5">
        <v>8.97</v>
      </c>
      <c r="Q262" t="s" s="4">
        <v>205</v>
      </c>
      <c r="R262" t="s" s="4">
        <v>1182</v>
      </c>
      <c r="S262" t="s" s="4"/>
      <c r="T262" t="s" s="4"/>
      <c r="U262" t="s" s="4"/>
    </row>
    <row r="263" spans="1:21">
      <c r="A263" t="n" s="2">
        <v>262</v>
      </c>
      <c r="B263" s="3">
        <f>HYPERLINK("https://my.zakupivli.pro/remote/dispatcher/state_purchase_view/63651062", "UA-2025-11-20-007790-a")</f>
        <v/>
      </c>
      <c r="C263" t="s" s="4">
        <v>685</v>
      </c>
      <c r="D263" t="s" s="4">
        <v>1072</v>
      </c>
      <c r="E263" t="s" s="4">
        <v>1135</v>
      </c>
      <c r="F263" t="s" s="4"/>
      <c r="G263" t="s" s="4">
        <v>4</v>
      </c>
      <c r="H263" t="s" s="4">
        <v>4</v>
      </c>
      <c r="I263" t="n" s="2">
        <v>32</v>
      </c>
      <c r="J263" t="s" s="4">
        <v>718</v>
      </c>
      <c r="K263" t="s" s="4">
        <v>1212</v>
      </c>
      <c r="L263" t="n" s="5">
        <v>1330160.0</v>
      </c>
      <c r="M263" t="s" s="4"/>
      <c r="N263" t="s" s="4"/>
      <c r="O263" t="n" s="5">
        <v>11955478.08</v>
      </c>
      <c r="P263" t="n" s="5">
        <v>8.99</v>
      </c>
      <c r="Q263" t="s" s="4">
        <v>365</v>
      </c>
      <c r="R263" t="s" s="4">
        <v>887</v>
      </c>
      <c r="S263" t="s" s="4"/>
      <c r="T263" t="s" s="4"/>
      <c r="U263" t="s" s="4"/>
    </row>
    <row r="264" spans="1:21">
      <c r="A264" t="n" s="2">
        <v>263</v>
      </c>
      <c r="B264" s="3">
        <f>HYPERLINK("https://my.zakupivli.pro/remote/dispatcher/state_purchase_view/63651062", "UA-2025-11-20-007790-a")</f>
        <v/>
      </c>
      <c r="C264" t="s" s="4">
        <v>685</v>
      </c>
      <c r="D264" t="s" s="4">
        <v>1072</v>
      </c>
      <c r="E264" t="s" s="4">
        <v>1135</v>
      </c>
      <c r="F264" t="s" s="4"/>
      <c r="G264" t="s" s="4">
        <v>4</v>
      </c>
      <c r="H264" t="s" s="4">
        <v>4</v>
      </c>
      <c r="I264" t="n" s="2">
        <v>32</v>
      </c>
      <c r="J264" t="s" s="4">
        <v>773</v>
      </c>
      <c r="K264" t="s" s="4">
        <v>1243</v>
      </c>
      <c r="L264" t="n" s="5">
        <v>1330160.0</v>
      </c>
      <c r="M264" t="s" s="4"/>
      <c r="N264" t="s" s="4"/>
      <c r="O264" t="n" s="5">
        <v>11965597.94</v>
      </c>
      <c r="P264" t="n" s="5">
        <v>9.00</v>
      </c>
      <c r="Q264" t="s" s="4">
        <v>317</v>
      </c>
      <c r="R264" t="s" s="4">
        <v>1094</v>
      </c>
      <c r="S264" t="s" s="4"/>
      <c r="T264" t="s" s="4"/>
      <c r="U264" t="s" s="4"/>
    </row>
    <row r="265" spans="1:21">
      <c r="A265" t="n" s="2">
        <v>264</v>
      </c>
      <c r="B265" s="3">
        <f>HYPERLINK("https://my.zakupivli.pro/remote/dispatcher/state_purchase_view/63651062", "UA-2025-11-20-007790-a")</f>
        <v/>
      </c>
      <c r="C265" t="s" s="4">
        <v>685</v>
      </c>
      <c r="D265" t="s" s="4">
        <v>1072</v>
      </c>
      <c r="E265" t="s" s="4">
        <v>1135</v>
      </c>
      <c r="F265" t="s" s="4"/>
      <c r="G265" t="s" s="4">
        <v>4</v>
      </c>
      <c r="H265" t="s" s="4">
        <v>4</v>
      </c>
      <c r="I265" t="n" s="2">
        <v>32</v>
      </c>
      <c r="J265" t="s" s="4">
        <v>781</v>
      </c>
      <c r="K265" t="s" s="4">
        <v>1233</v>
      </c>
      <c r="L265" t="n" s="5">
        <v>1330160.0</v>
      </c>
      <c r="M265" t="s" s="4"/>
      <c r="N265" t="s" s="4"/>
      <c r="O265" t="n" s="5">
        <v>11979963.67</v>
      </c>
      <c r="P265" t="n" s="5">
        <v>9.01</v>
      </c>
      <c r="Q265" t="s" s="4">
        <v>175</v>
      </c>
      <c r="R265" t="s" s="4">
        <v>1055</v>
      </c>
      <c r="S265" t="s" s="4"/>
      <c r="T265" t="s" s="4"/>
      <c r="U265" t="s" s="4"/>
    </row>
    <row r="266" spans="1:21">
      <c r="A266" t="n" s="2">
        <v>265</v>
      </c>
      <c r="B266" s="3">
        <f>HYPERLINK("https://my.zakupivli.pro/remote/dispatcher/state_purchase_view/63651062", "UA-2025-11-20-007790-a")</f>
        <v/>
      </c>
      <c r="C266" t="s" s="4">
        <v>685</v>
      </c>
      <c r="D266" t="s" s="4">
        <v>1072</v>
      </c>
      <c r="E266" t="s" s="4">
        <v>1135</v>
      </c>
      <c r="F266" t="s" s="4"/>
      <c r="G266" t="s" s="4">
        <v>4</v>
      </c>
      <c r="H266" t="s" s="4">
        <v>4</v>
      </c>
      <c r="I266" t="n" s="2">
        <v>32</v>
      </c>
      <c r="J266" t="s" s="4">
        <v>821</v>
      </c>
      <c r="K266" t="s" s="4">
        <v>1226</v>
      </c>
      <c r="L266" t="n" s="5">
        <v>1330160.0</v>
      </c>
      <c r="M266" t="s" s="4"/>
      <c r="N266" t="s" s="4"/>
      <c r="O266" t="n" s="5">
        <v>11981559.86</v>
      </c>
      <c r="P266" t="n" s="5">
        <v>9.01</v>
      </c>
      <c r="Q266" t="s" s="4">
        <v>470</v>
      </c>
      <c r="R266" t="s" s="4">
        <v>930</v>
      </c>
      <c r="S266" t="s" s="4"/>
      <c r="T266" t="s" s="4"/>
      <c r="U266" t="s" s="4"/>
    </row>
    <row r="267" spans="1:21">
      <c r="A267" t="n" s="2">
        <v>266</v>
      </c>
      <c r="B267" s="3">
        <f>HYPERLINK("https://my.zakupivli.pro/remote/dispatcher/state_purchase_view/63651062", "UA-2025-11-20-007790-a")</f>
        <v/>
      </c>
      <c r="C267" t="s" s="4">
        <v>685</v>
      </c>
      <c r="D267" t="s" s="4">
        <v>1072</v>
      </c>
      <c r="E267" t="s" s="4">
        <v>1135</v>
      </c>
      <c r="F267" t="s" s="4"/>
      <c r="G267" t="s" s="4">
        <v>4</v>
      </c>
      <c r="H267" t="s" s="4">
        <v>4</v>
      </c>
      <c r="I267" t="n" s="2">
        <v>32</v>
      </c>
      <c r="J267" t="s" s="4">
        <v>799</v>
      </c>
      <c r="K267" t="s" s="4">
        <v>1276</v>
      </c>
      <c r="L267" t="n" s="5">
        <v>1330160.0</v>
      </c>
      <c r="M267" t="s" s="4"/>
      <c r="N267" t="s" s="4"/>
      <c r="O267" t="n" s="5">
        <v>12029445.62</v>
      </c>
      <c r="P267" t="n" s="5">
        <v>9.04</v>
      </c>
      <c r="Q267" t="s" s="4">
        <v>427</v>
      </c>
      <c r="R267" t="s" s="4">
        <v>1095</v>
      </c>
      <c r="S267" t="s" s="4"/>
      <c r="T267" t="s" s="4"/>
      <c r="U267" t="s" s="4"/>
    </row>
    <row r="268" spans="1:21">
      <c r="A268" t="n" s="2">
        <v>267</v>
      </c>
      <c r="B268" s="3">
        <f>HYPERLINK("https://my.zakupivli.pro/remote/dispatcher/state_purchase_view/63651062", "UA-2025-11-20-007790-a")</f>
        <v/>
      </c>
      <c r="C268" t="s" s="4">
        <v>685</v>
      </c>
      <c r="D268" t="s" s="4">
        <v>1072</v>
      </c>
      <c r="E268" t="s" s="4">
        <v>1135</v>
      </c>
      <c r="F268" t="s" s="4"/>
      <c r="G268" t="s" s="4">
        <v>4</v>
      </c>
      <c r="H268" t="s" s="4">
        <v>4</v>
      </c>
      <c r="I268" t="n" s="2">
        <v>32</v>
      </c>
      <c r="J268" t="s" s="4">
        <v>807</v>
      </c>
      <c r="K268" t="s" s="4">
        <v>1217</v>
      </c>
      <c r="L268" t="n" s="5">
        <v>1330160.0</v>
      </c>
      <c r="M268" t="s" s="4"/>
      <c r="N268" t="s" s="4"/>
      <c r="O268" t="n" s="5">
        <v>12037948.0</v>
      </c>
      <c r="P268" t="n" s="5">
        <v>9.05</v>
      </c>
      <c r="Q268" t="s" s="4">
        <v>271</v>
      </c>
      <c r="R268" t="s" s="4">
        <v>905</v>
      </c>
      <c r="S268" t="s" s="4"/>
      <c r="T268" t="s" s="4"/>
      <c r="U268" t="s" s="4"/>
    </row>
    <row r="269" spans="1:21">
      <c r="A269" t="n" s="2">
        <v>268</v>
      </c>
      <c r="B269" s="3">
        <f>HYPERLINK("https://my.zakupivli.pro/remote/dispatcher/state_purchase_view/63651062", "UA-2025-11-20-007790-a")</f>
        <v/>
      </c>
      <c r="C269" t="s" s="4">
        <v>685</v>
      </c>
      <c r="D269" t="s" s="4">
        <v>1072</v>
      </c>
      <c r="E269" t="s" s="4">
        <v>1135</v>
      </c>
      <c r="F269" t="s" s="4"/>
      <c r="G269" t="s" s="4">
        <v>4</v>
      </c>
      <c r="H269" t="s" s="4">
        <v>4</v>
      </c>
      <c r="I269" t="n" s="2">
        <v>32</v>
      </c>
      <c r="J269" t="s" s="4">
        <v>751</v>
      </c>
      <c r="K269" t="s" s="4">
        <v>1284</v>
      </c>
      <c r="L269" t="n" s="5">
        <v>1330160.0</v>
      </c>
      <c r="M269" t="s" s="4"/>
      <c r="N269" t="s" s="4"/>
      <c r="O269" t="n" s="5">
        <v>12061369.46</v>
      </c>
      <c r="P269" t="n" s="5">
        <v>9.07</v>
      </c>
      <c r="Q269" t="s" s="4">
        <v>362</v>
      </c>
      <c r="R269" t="s" s="4">
        <v>1201</v>
      </c>
      <c r="S269" t="s" s="4"/>
      <c r="T269" t="s" s="4"/>
      <c r="U269" t="s" s="4"/>
    </row>
    <row r="270" spans="1:21">
      <c r="A270" t="n" s="2">
        <v>269</v>
      </c>
      <c r="B270" s="3">
        <f>HYPERLINK("https://my.zakupivli.pro/remote/dispatcher/state_purchase_view/63651062", "UA-2025-11-20-007790-a")</f>
        <v/>
      </c>
      <c r="C270" t="s" s="4">
        <v>685</v>
      </c>
      <c r="D270" t="s" s="4">
        <v>1072</v>
      </c>
      <c r="E270" t="s" s="4">
        <v>1135</v>
      </c>
      <c r="F270" t="s" s="4"/>
      <c r="G270" t="s" s="4">
        <v>4</v>
      </c>
      <c r="H270" t="s" s="4">
        <v>4</v>
      </c>
      <c r="I270" t="n" s="2">
        <v>32</v>
      </c>
      <c r="J270" t="s" s="4">
        <v>806</v>
      </c>
      <c r="K270" t="s" s="4">
        <v>1248</v>
      </c>
      <c r="L270" t="n" s="5">
        <v>1330160.0</v>
      </c>
      <c r="M270" t="s" s="4"/>
      <c r="N270" t="s" s="4"/>
      <c r="O270" t="n" s="5">
        <v>12091154.4</v>
      </c>
      <c r="P270" t="n" s="5">
        <v>9.09</v>
      </c>
      <c r="Q270" t="s" s="4">
        <v>532</v>
      </c>
      <c r="R270" t="s" s="4">
        <v>1175</v>
      </c>
      <c r="S270" t="s" s="4"/>
      <c r="T270" t="s" s="4"/>
      <c r="U270" t="s" s="4"/>
    </row>
    <row r="271" spans="1:21">
      <c r="A271" t="n" s="2">
        <v>270</v>
      </c>
      <c r="B271" s="3">
        <f>HYPERLINK("https://my.zakupivli.pro/remote/dispatcher/state_purchase_view/63651062", "UA-2025-11-20-007790-a")</f>
        <v/>
      </c>
      <c r="C271" t="s" s="4">
        <v>685</v>
      </c>
      <c r="D271" t="s" s="4">
        <v>1072</v>
      </c>
      <c r="E271" t="s" s="4">
        <v>1135</v>
      </c>
      <c r="F271" t="s" s="4"/>
      <c r="G271" t="s" s="4">
        <v>4</v>
      </c>
      <c r="H271" t="s" s="4">
        <v>4</v>
      </c>
      <c r="I271" t="n" s="2">
        <v>32</v>
      </c>
      <c r="J271" t="s" s="4">
        <v>810</v>
      </c>
      <c r="K271" t="s" s="4">
        <v>1208</v>
      </c>
      <c r="L271" t="n" s="5">
        <v>1330160.0</v>
      </c>
      <c r="M271" t="s" s="4"/>
      <c r="N271" t="s" s="4"/>
      <c r="O271" t="n" s="5">
        <v>12099135.36</v>
      </c>
      <c r="P271" t="n" s="5">
        <v>9.10</v>
      </c>
      <c r="Q271" t="s" s="4">
        <v>239</v>
      </c>
      <c r="R271" t="s" s="4">
        <v>1149</v>
      </c>
      <c r="S271" t="s" s="4"/>
      <c r="T271" t="s" s="4"/>
      <c r="U271" t="s" s="4"/>
    </row>
    <row r="272" spans="1:21">
      <c r="A272" t="n" s="2">
        <v>271</v>
      </c>
      <c r="B272" s="3">
        <f>HYPERLINK("https://my.zakupivli.pro/remote/dispatcher/state_purchase_view/63651062", "UA-2025-11-20-007790-a")</f>
        <v/>
      </c>
      <c r="C272" t="s" s="4">
        <v>685</v>
      </c>
      <c r="D272" t="s" s="4">
        <v>1072</v>
      </c>
      <c r="E272" t="s" s="4">
        <v>1135</v>
      </c>
      <c r="F272" t="s" s="4"/>
      <c r="G272" t="s" s="4">
        <v>4</v>
      </c>
      <c r="H272" t="s" s="4">
        <v>4</v>
      </c>
      <c r="I272" t="n" s="2">
        <v>32</v>
      </c>
      <c r="J272" t="s" s="4">
        <v>772</v>
      </c>
      <c r="K272" t="s" s="4">
        <v>1261</v>
      </c>
      <c r="L272" t="n" s="5">
        <v>1330160.0</v>
      </c>
      <c r="M272" t="s" s="4"/>
      <c r="N272" t="s" s="4"/>
      <c r="O272" t="n" s="5">
        <v>12194906.88</v>
      </c>
      <c r="P272" t="n" s="5">
        <v>9.17</v>
      </c>
      <c r="Q272" t="s" s="4">
        <v>313</v>
      </c>
      <c r="R272" t="s" s="4">
        <v>1289</v>
      </c>
      <c r="S272" t="s" s="4"/>
      <c r="T272" t="s" s="4"/>
      <c r="U272" t="s" s="4"/>
    </row>
    <row r="273" spans="1:21">
      <c r="A273" t="n" s="2">
        <v>272</v>
      </c>
      <c r="B273" s="3">
        <f>HYPERLINK("https://my.zakupivli.pro/remote/dispatcher/state_purchase_view/63651062", "UA-2025-11-20-007790-a")</f>
        <v/>
      </c>
      <c r="C273" t="s" s="4">
        <v>685</v>
      </c>
      <c r="D273" t="s" s="4">
        <v>1072</v>
      </c>
      <c r="E273" t="s" s="4">
        <v>1135</v>
      </c>
      <c r="F273" t="s" s="4"/>
      <c r="G273" t="s" s="4">
        <v>4</v>
      </c>
      <c r="H273" t="s" s="4">
        <v>4</v>
      </c>
      <c r="I273" t="n" s="2">
        <v>32</v>
      </c>
      <c r="J273" t="s" s="4">
        <v>812</v>
      </c>
      <c r="K273" t="s" s="4">
        <v>1221</v>
      </c>
      <c r="L273" t="n" s="5">
        <v>1330160.0</v>
      </c>
      <c r="M273" t="s" s="4"/>
      <c r="N273" t="s" s="4"/>
      <c r="O273" t="n" s="5">
        <v>12205026.74</v>
      </c>
      <c r="P273" t="n" s="5">
        <v>9.18</v>
      </c>
      <c r="Q273" t="s" s="4">
        <v>266</v>
      </c>
      <c r="R273" t="s" s="4">
        <v>1179</v>
      </c>
      <c r="S273" t="s" s="4"/>
      <c r="T273" t="s" s="4"/>
      <c r="U273" t="s" s="4"/>
    </row>
    <row r="274" spans="1:21">
      <c r="A274" t="n" s="2">
        <v>273</v>
      </c>
      <c r="B274" s="3">
        <f>HYPERLINK("https://my.zakupivli.pro/remote/dispatcher/state_purchase_view/63651062", "UA-2025-11-20-007790-a")</f>
        <v/>
      </c>
      <c r="C274" t="s" s="4">
        <v>685</v>
      </c>
      <c r="D274" t="s" s="4">
        <v>1072</v>
      </c>
      <c r="E274" t="s" s="4">
        <v>1135</v>
      </c>
      <c r="F274" t="s" s="4"/>
      <c r="G274" t="s" s="4">
        <v>4</v>
      </c>
      <c r="H274" t="s" s="4">
        <v>4</v>
      </c>
      <c r="I274" t="n" s="2">
        <v>32</v>
      </c>
      <c r="J274" t="s" s="4">
        <v>800</v>
      </c>
      <c r="K274" t="s" s="4">
        <v>1278</v>
      </c>
      <c r="L274" t="n" s="5">
        <v>1330160.0</v>
      </c>
      <c r="M274" t="s" s="4"/>
      <c r="N274" t="s" s="4"/>
      <c r="O274" t="n" s="5">
        <v>12264075.2</v>
      </c>
      <c r="P274" t="n" s="5">
        <v>9.22</v>
      </c>
      <c r="Q274" t="s" s="4">
        <v>464</v>
      </c>
      <c r="R274" t="s" s="4">
        <v>1188</v>
      </c>
      <c r="S274" t="s" s="4"/>
      <c r="T274" t="s" s="4"/>
      <c r="U274" t="s" s="4"/>
    </row>
    <row r="275" spans="1:21">
      <c r="A275" t="n" s="2">
        <v>274</v>
      </c>
      <c r="B275" s="3">
        <f>HYPERLINK("https://my.zakupivli.pro/remote/dispatcher/state_purchase_view/63651062", "UA-2025-11-20-007790-a")</f>
        <v/>
      </c>
      <c r="C275" t="s" s="4">
        <v>685</v>
      </c>
      <c r="D275" t="s" s="4">
        <v>1072</v>
      </c>
      <c r="E275" t="s" s="4">
        <v>1135</v>
      </c>
      <c r="F275" t="s" s="4"/>
      <c r="G275" t="s" s="4">
        <v>4</v>
      </c>
      <c r="H275" t="s" s="4">
        <v>4</v>
      </c>
      <c r="I275" t="n" s="2">
        <v>32</v>
      </c>
      <c r="J275" t="s" s="4">
        <v>749</v>
      </c>
      <c r="K275" t="s" s="4">
        <v>1214</v>
      </c>
      <c r="L275" t="n" s="5">
        <v>1330160.0</v>
      </c>
      <c r="M275" t="s" s="4"/>
      <c r="N275" t="s" s="4"/>
      <c r="O275" t="n" s="5">
        <v>12268698.84</v>
      </c>
      <c r="P275" t="n" s="5">
        <v>9.22</v>
      </c>
      <c r="Q275" t="s" s="4">
        <v>173</v>
      </c>
      <c r="R275" t="s" s="4">
        <v>865</v>
      </c>
      <c r="S275" t="s" s="4"/>
      <c r="T275" t="s" s="4"/>
      <c r="U275" t="s" s="4"/>
    </row>
    <row r="276" spans="1:21">
      <c r="A276" t="n" s="2">
        <v>275</v>
      </c>
      <c r="B276" s="3">
        <f>HYPERLINK("https://my.zakupivli.pro/remote/dispatcher/state_purchase_view/63651062", "UA-2025-11-20-007790-a")</f>
        <v/>
      </c>
      <c r="C276" t="s" s="4">
        <v>685</v>
      </c>
      <c r="D276" t="s" s="4">
        <v>1072</v>
      </c>
      <c r="E276" t="s" s="4">
        <v>1135</v>
      </c>
      <c r="F276" t="s" s="4"/>
      <c r="G276" t="s" s="4">
        <v>4</v>
      </c>
      <c r="H276" t="s" s="4">
        <v>4</v>
      </c>
      <c r="I276" t="n" s="2">
        <v>32</v>
      </c>
      <c r="J276" t="s" s="4">
        <v>796</v>
      </c>
      <c r="K276" t="s" s="4">
        <v>1246</v>
      </c>
      <c r="L276" t="n" s="5">
        <v>1330160.0</v>
      </c>
      <c r="M276" t="s" s="4"/>
      <c r="N276" t="s" s="4"/>
      <c r="O276" t="n" s="5">
        <v>12268874.42</v>
      </c>
      <c r="P276" t="n" s="5">
        <v>9.22</v>
      </c>
      <c r="Q276" t="s" s="4">
        <v>293</v>
      </c>
      <c r="R276" t="s" s="4">
        <v>1153</v>
      </c>
      <c r="S276" t="s" s="4"/>
      <c r="T276" t="s" s="4"/>
      <c r="U276" t="s" s="4"/>
    </row>
    <row r="277" spans="1:21">
      <c r="A277" t="n" s="2">
        <v>276</v>
      </c>
      <c r="B277" s="3">
        <f>HYPERLINK("https://my.zakupivli.pro/remote/dispatcher/state_purchase_view/63651062", "UA-2025-11-20-007790-a")</f>
        <v/>
      </c>
      <c r="C277" t="s" s="4">
        <v>685</v>
      </c>
      <c r="D277" t="s" s="4">
        <v>1072</v>
      </c>
      <c r="E277" t="s" s="4">
        <v>1135</v>
      </c>
      <c r="F277" t="s" s="4"/>
      <c r="G277" t="s" s="4">
        <v>4</v>
      </c>
      <c r="H277" t="s" s="4">
        <v>4</v>
      </c>
      <c r="I277" t="n" s="2">
        <v>32</v>
      </c>
      <c r="J277" t="s" s="4">
        <v>761</v>
      </c>
      <c r="K277" t="s" s="4">
        <v>1207</v>
      </c>
      <c r="L277" t="n" s="5">
        <v>1330160.0</v>
      </c>
      <c r="M277" t="s" s="4"/>
      <c r="N277" t="s" s="4"/>
      <c r="O277" t="n" s="5">
        <v>12300787.62</v>
      </c>
      <c r="P277" t="n" s="5">
        <v>9.25</v>
      </c>
      <c r="Q277" t="s" s="4">
        <v>494</v>
      </c>
      <c r="R277" t="s" s="4">
        <v>964</v>
      </c>
      <c r="S277" t="s" s="4"/>
      <c r="T277" t="s" s="4"/>
      <c r="U277" t="s" s="4"/>
    </row>
    <row r="278" spans="1:21">
      <c r="A278" t="n" s="2">
        <v>277</v>
      </c>
      <c r="B278" s="3">
        <f>HYPERLINK("https://my.zakupivli.pro/remote/dispatcher/state_purchase_view/63651062", "UA-2025-11-20-007790-a")</f>
        <v/>
      </c>
      <c r="C278" t="s" s="4">
        <v>685</v>
      </c>
      <c r="D278" t="s" s="4">
        <v>1072</v>
      </c>
      <c r="E278" t="s" s="4">
        <v>1135</v>
      </c>
      <c r="F278" t="s" s="4"/>
      <c r="G278" t="s" s="4">
        <v>4</v>
      </c>
      <c r="H278" t="s" s="4">
        <v>4</v>
      </c>
      <c r="I278" t="n" s="2">
        <v>32</v>
      </c>
      <c r="J278" t="s" s="4">
        <v>777</v>
      </c>
      <c r="K278" t="s" s="4">
        <v>1270</v>
      </c>
      <c r="L278" t="n" s="5">
        <v>1330160.0</v>
      </c>
      <c r="M278" t="s" s="4"/>
      <c r="N278" t="s" s="4"/>
      <c r="O278" t="n" s="5">
        <v>12303926.79</v>
      </c>
      <c r="P278" t="n" s="5">
        <v>9.25</v>
      </c>
      <c r="Q278" t="s" s="4">
        <v>387</v>
      </c>
      <c r="R278" t="s" s="4">
        <v>1195</v>
      </c>
      <c r="S278" t="s" s="4"/>
      <c r="T278" t="s" s="4"/>
      <c r="U278" t="s" s="4"/>
    </row>
    <row r="279" spans="1:21">
      <c r="A279" t="n" s="2">
        <v>278</v>
      </c>
      <c r="B279" s="3">
        <f>HYPERLINK("https://my.zakupivli.pro/remote/dispatcher/state_purchase_view/63651062", "UA-2025-11-20-007790-a")</f>
        <v/>
      </c>
      <c r="C279" t="s" s="4">
        <v>685</v>
      </c>
      <c r="D279" t="s" s="4">
        <v>1072</v>
      </c>
      <c r="E279" t="s" s="4">
        <v>1135</v>
      </c>
      <c r="F279" t="s" s="4"/>
      <c r="G279" t="s" s="4">
        <v>4</v>
      </c>
      <c r="H279" t="s" s="4">
        <v>4</v>
      </c>
      <c r="I279" t="n" s="2">
        <v>32</v>
      </c>
      <c r="J279" t="s" s="4">
        <v>776</v>
      </c>
      <c r="K279" t="s" s="4">
        <v>1253</v>
      </c>
      <c r="L279" t="n" s="5">
        <v>1330160.0</v>
      </c>
      <c r="M279" t="s" s="4"/>
      <c r="N279" t="s" s="4"/>
      <c r="O279" t="n" s="5">
        <v>12330583.2</v>
      </c>
      <c r="P279" t="n" s="5">
        <v>9.27</v>
      </c>
      <c r="Q279" t="s" s="4">
        <v>225</v>
      </c>
      <c r="R279" t="s" s="4">
        <v>1200</v>
      </c>
      <c r="S279" t="s" s="4"/>
      <c r="T279" t="s" s="4"/>
      <c r="U279" t="s" s="4"/>
    </row>
    <row r="280" spans="1:21">
      <c r="A280" t="n" s="2">
        <v>279</v>
      </c>
      <c r="B280" s="3">
        <f>HYPERLINK("https://my.zakupivli.pro/remote/dispatcher/state_purchase_view/63651062", "UA-2025-11-20-007790-a")</f>
        <v/>
      </c>
      <c r="C280" t="s" s="4">
        <v>685</v>
      </c>
      <c r="D280" t="s" s="4">
        <v>1072</v>
      </c>
      <c r="E280" t="s" s="4">
        <v>1135</v>
      </c>
      <c r="F280" t="s" s="4"/>
      <c r="G280" t="s" s="4">
        <v>4</v>
      </c>
      <c r="H280" t="s" s="4">
        <v>4</v>
      </c>
      <c r="I280" t="n" s="2">
        <v>32</v>
      </c>
      <c r="J280" t="s" s="4">
        <v>829</v>
      </c>
      <c r="K280" t="s" s="4">
        <v>1222</v>
      </c>
      <c r="L280" t="n" s="5">
        <v>1330160.0</v>
      </c>
      <c r="M280" t="s" s="4"/>
      <c r="N280" t="s" s="4"/>
      <c r="O280" t="n" s="5">
        <v>12370488.0</v>
      </c>
      <c r="P280" t="n" s="5">
        <v>9.30</v>
      </c>
      <c r="Q280" t="s" s="4">
        <v>285</v>
      </c>
      <c r="R280" t="s" s="4">
        <v>1315</v>
      </c>
      <c r="S280" t="s" s="4"/>
      <c r="T280" t="s" s="4"/>
      <c r="U280" t="s" s="4"/>
    </row>
    <row r="281" spans="1:21">
      <c r="A281" t="n" s="2">
        <v>280</v>
      </c>
      <c r="B281" s="3">
        <f>HYPERLINK("https://my.zakupivli.pro/remote/dispatcher/state_purchase_view/63651062", "UA-2025-11-20-007790-a")</f>
        <v/>
      </c>
      <c r="C281" t="s" s="4">
        <v>685</v>
      </c>
      <c r="D281" t="s" s="4">
        <v>1072</v>
      </c>
      <c r="E281" t="s" s="4">
        <v>1135</v>
      </c>
      <c r="F281" t="s" s="4"/>
      <c r="G281" t="s" s="4">
        <v>4</v>
      </c>
      <c r="H281" t="s" s="4">
        <v>4</v>
      </c>
      <c r="I281" t="n" s="2">
        <v>32</v>
      </c>
      <c r="J281" t="s" s="4">
        <v>678</v>
      </c>
      <c r="K281" t="s" s="4">
        <v>1272</v>
      </c>
      <c r="L281" t="n" s="5">
        <v>1330160.0</v>
      </c>
      <c r="M281" t="s" s="4"/>
      <c r="N281" t="s" s="4"/>
      <c r="O281" t="n" s="5">
        <v>12397091.2</v>
      </c>
      <c r="P281" t="n" s="5">
        <v>9.32</v>
      </c>
      <c r="Q281" t="s" s="4">
        <v>560</v>
      </c>
      <c r="R281" t="s" s="4">
        <v>891</v>
      </c>
      <c r="S281" t="s" s="4"/>
      <c r="T281" t="s" s="4"/>
      <c r="U281" t="s" s="4"/>
    </row>
    <row r="282" spans="1:21">
      <c r="A282" t="n" s="2">
        <v>281</v>
      </c>
      <c r="B282" s="3">
        <f>HYPERLINK("https://my.zakupivli.pro/remote/dispatcher/state_purchase_view/63651062", "UA-2025-11-20-007790-a")</f>
        <v/>
      </c>
      <c r="C282" t="s" s="4">
        <v>685</v>
      </c>
      <c r="D282" t="s" s="4">
        <v>1072</v>
      </c>
      <c r="E282" t="s" s="4">
        <v>1135</v>
      </c>
      <c r="F282" t="s" s="4"/>
      <c r="G282" t="s" s="4">
        <v>4</v>
      </c>
      <c r="H282" t="s" s="4">
        <v>4</v>
      </c>
      <c r="I282" t="n" s="2">
        <v>32</v>
      </c>
      <c r="J282" t="s" s="4">
        <v>790</v>
      </c>
      <c r="K282" t="s" s="4">
        <v>1228</v>
      </c>
      <c r="L282" t="n" s="5">
        <v>1330160.0</v>
      </c>
      <c r="M282" t="s" s="4"/>
      <c r="N282" t="s" s="4"/>
      <c r="O282" t="n" s="5">
        <v>12410392.8</v>
      </c>
      <c r="P282" t="n" s="5">
        <v>9.33</v>
      </c>
      <c r="Q282" t="s" s="4">
        <v>254</v>
      </c>
      <c r="R282" t="s" s="4">
        <v>1313</v>
      </c>
      <c r="S282" t="s" s="4"/>
      <c r="T282" t="s" s="4"/>
      <c r="U282" t="s" s="4"/>
    </row>
    <row r="283" spans="1:21">
      <c r="A283" t="n" s="2">
        <v>282</v>
      </c>
      <c r="B283" s="3">
        <f>HYPERLINK("https://my.zakupivli.pro/remote/dispatcher/state_purchase_view/63650208", "UA-2025-11-20-007339-a")</f>
        <v/>
      </c>
      <c r="C283" t="s" s="4">
        <v>90</v>
      </c>
      <c r="D283" t="s" s="4">
        <v>957</v>
      </c>
      <c r="E283" t="s" s="4">
        <v>1135</v>
      </c>
      <c r="F283" t="s" s="4"/>
      <c r="G283" t="s" s="4">
        <v>4</v>
      </c>
      <c r="H283" t="s" s="4">
        <v>4</v>
      </c>
      <c r="I283" t="n" s="2">
        <v>4</v>
      </c>
      <c r="J283" t="s" s="4">
        <v>719</v>
      </c>
      <c r="K283" t="s" s="4">
        <v>1158</v>
      </c>
      <c r="L283" t="n" s="5">
        <v>36280.0</v>
      </c>
      <c r="M283" t="s" s="4"/>
      <c r="N283" t="s" s="4"/>
      <c r="O283" t="n" s="5">
        <v>482770.7</v>
      </c>
      <c r="P283" t="n" s="5">
        <v>13.31</v>
      </c>
      <c r="Q283" t="s" s="4">
        <v>197</v>
      </c>
      <c r="R283" t="s" s="4">
        <v>906</v>
      </c>
      <c r="S283" t="s" s="4"/>
      <c r="T283" t="s" s="4"/>
      <c r="U283" t="s" s="4"/>
    </row>
    <row r="284" spans="1:21">
      <c r="A284" t="n" s="2">
        <v>283</v>
      </c>
      <c r="B284" s="3">
        <f>HYPERLINK("https://my.zakupivli.pro/remote/dispatcher/state_purchase_view/63650208", "UA-2025-11-20-007339-a")</f>
        <v/>
      </c>
      <c r="C284" t="s" s="4">
        <v>90</v>
      </c>
      <c r="D284" t="s" s="4">
        <v>957</v>
      </c>
      <c r="E284" t="s" s="4">
        <v>1135</v>
      </c>
      <c r="F284" t="s" s="4"/>
      <c r="G284" t="s" s="4">
        <v>4</v>
      </c>
      <c r="H284" t="s" s="4">
        <v>4</v>
      </c>
      <c r="I284" t="n" s="2">
        <v>4</v>
      </c>
      <c r="J284" t="s" s="4">
        <v>797</v>
      </c>
      <c r="K284" t="s" s="4">
        <v>1277</v>
      </c>
      <c r="L284" t="n" s="5">
        <v>36280.0</v>
      </c>
      <c r="M284" t="s" s="4"/>
      <c r="N284" t="s" s="4"/>
      <c r="O284" t="n" s="5">
        <v>485426.4</v>
      </c>
      <c r="P284" t="n" s="5">
        <v>13.38</v>
      </c>
      <c r="Q284" t="s" s="4">
        <v>170</v>
      </c>
      <c r="R284" t="s" s="4">
        <v>1126</v>
      </c>
      <c r="S284" t="s" s="4"/>
      <c r="T284" t="s" s="4"/>
      <c r="U284" t="s" s="4"/>
    </row>
    <row r="285" spans="1:21">
      <c r="A285" t="n" s="2">
        <v>284</v>
      </c>
      <c r="B285" s="3">
        <f>HYPERLINK("https://my.zakupivli.pro/remote/dispatcher/state_purchase_view/63650208", "UA-2025-11-20-007339-a")</f>
        <v/>
      </c>
      <c r="C285" t="s" s="4">
        <v>90</v>
      </c>
      <c r="D285" t="s" s="4">
        <v>957</v>
      </c>
      <c r="E285" t="s" s="4">
        <v>1135</v>
      </c>
      <c r="F285" t="s" s="4"/>
      <c r="G285" t="s" s="4">
        <v>4</v>
      </c>
      <c r="H285" t="s" s="4">
        <v>4</v>
      </c>
      <c r="I285" t="n" s="2">
        <v>4</v>
      </c>
      <c r="J285" t="s" s="4">
        <v>809</v>
      </c>
      <c r="K285" t="s" s="4">
        <v>1203</v>
      </c>
      <c r="L285" t="n" s="5">
        <v>36280.0</v>
      </c>
      <c r="M285" t="s" s="4"/>
      <c r="N285" t="s" s="4"/>
      <c r="O285" t="n" s="5">
        <v>485426.4</v>
      </c>
      <c r="P285" t="n" s="5">
        <v>13.38</v>
      </c>
      <c r="Q285" t="s" s="4">
        <v>393</v>
      </c>
      <c r="R285" t="s" s="4">
        <v>1230</v>
      </c>
      <c r="S285" t="s" s="4"/>
      <c r="T285" t="s" s="4"/>
      <c r="U285" t="s" s="4"/>
    </row>
    <row r="286" spans="1:21">
      <c r="A286" t="n" s="2">
        <v>285</v>
      </c>
      <c r="B286" s="3">
        <f>HYPERLINK("https://my.zakupivli.pro/remote/dispatcher/state_purchase_view/63650208", "UA-2025-11-20-007339-a")</f>
        <v/>
      </c>
      <c r="C286" t="s" s="4">
        <v>90</v>
      </c>
      <c r="D286" t="s" s="4">
        <v>957</v>
      </c>
      <c r="E286" t="s" s="4">
        <v>1135</v>
      </c>
      <c r="F286" t="s" s="4"/>
      <c r="G286" t="s" s="4">
        <v>4</v>
      </c>
      <c r="H286" t="s" s="4">
        <v>4</v>
      </c>
      <c r="I286" t="n" s="2">
        <v>4</v>
      </c>
      <c r="J286" t="s" s="4">
        <v>747</v>
      </c>
      <c r="K286" t="s" s="4">
        <v>1227</v>
      </c>
      <c r="L286" t="n" s="5">
        <v>36280.0</v>
      </c>
      <c r="M286" t="s" s="4"/>
      <c r="N286" t="s" s="4"/>
      <c r="O286" t="n" s="5">
        <v>485581.02</v>
      </c>
      <c r="P286" t="n" s="5">
        <v>13.38</v>
      </c>
      <c r="Q286" t="s" s="4">
        <v>451</v>
      </c>
      <c r="R286" t="s" s="4">
        <v>1189</v>
      </c>
      <c r="S286" t="s" s="4"/>
      <c r="T286" t="s" s="4"/>
      <c r="U286" t="s" s="4"/>
    </row>
    <row r="287" spans="1:21">
      <c r="A287" t="n" s="2">
        <v>286</v>
      </c>
      <c r="B287" s="3">
        <f>HYPERLINK("https://my.zakupivli.pro/remote/dispatcher/state_purchase_view/63650085", "UA-2025-11-20-007416-a")</f>
        <v/>
      </c>
      <c r="C287" t="s" s="4">
        <v>653</v>
      </c>
      <c r="D287" t="s" s="4">
        <v>993</v>
      </c>
      <c r="E287" t="s" s="4">
        <v>1135</v>
      </c>
      <c r="F287" t="s" s="4"/>
      <c r="G287" t="s" s="4">
        <v>4</v>
      </c>
      <c r="H287" t="s" s="4">
        <v>4</v>
      </c>
      <c r="I287" t="n" s="2">
        <v>2</v>
      </c>
      <c r="J287" t="s" s="4">
        <v>808</v>
      </c>
      <c r="K287" t="s" s="4">
        <v>1274</v>
      </c>
      <c r="L287" t="n" s="5">
        <v>27000.0</v>
      </c>
      <c r="M287" t="s" s="4"/>
      <c r="N287" t="s" s="4"/>
      <c r="O287" t="n" s="5">
        <v>244821.85</v>
      </c>
      <c r="P287" t="n" s="5">
        <v>9.07</v>
      </c>
      <c r="Q287" t="s" s="4">
        <v>518</v>
      </c>
      <c r="R287" t="s" s="4">
        <v>931</v>
      </c>
      <c r="S287" t="s" s="4"/>
      <c r="T287" t="s" s="4"/>
      <c r="U287" t="s" s="4"/>
    </row>
    <row r="288" spans="1:21">
      <c r="A288" t="n" s="2">
        <v>287</v>
      </c>
      <c r="B288" s="3">
        <f>HYPERLINK("https://my.zakupivli.pro/remote/dispatcher/state_purchase_view/63650085", "UA-2025-11-20-007416-a")</f>
        <v/>
      </c>
      <c r="C288" t="s" s="4">
        <v>653</v>
      </c>
      <c r="D288" t="s" s="4">
        <v>993</v>
      </c>
      <c r="E288" t="s" s="4">
        <v>1135</v>
      </c>
      <c r="F288" t="s" s="4"/>
      <c r="G288" t="s" s="4">
        <v>4</v>
      </c>
      <c r="H288" t="s" s="4">
        <v>4</v>
      </c>
      <c r="I288" t="n" s="2">
        <v>2</v>
      </c>
      <c r="J288" t="s" s="4">
        <v>719</v>
      </c>
      <c r="K288" t="s" s="4">
        <v>1158</v>
      </c>
      <c r="L288" t="n" s="5">
        <v>27000.0</v>
      </c>
      <c r="M288" t="s" s="4"/>
      <c r="N288" t="s" s="4"/>
      <c r="O288" t="n" s="5">
        <v>249642.0</v>
      </c>
      <c r="P288" t="n" s="5">
        <v>9.25</v>
      </c>
      <c r="Q288" t="s" s="4">
        <v>195</v>
      </c>
      <c r="R288" t="s" s="4">
        <v>906</v>
      </c>
      <c r="S288" t="s" s="4"/>
      <c r="T288" t="s" s="4"/>
      <c r="U288" t="s" s="4"/>
    </row>
    <row r="289" spans="1:21">
      <c r="A289" t="n" s="2">
        <v>288</v>
      </c>
      <c r="B289" s="3">
        <f>HYPERLINK("https://my.zakupivli.pro/remote/dispatcher/state_purchase_view/63650019", "UA-2025-11-20-003183-a")</f>
        <v/>
      </c>
      <c r="C289" t="s" s="4">
        <v>626</v>
      </c>
      <c r="D289" t="s" s="4">
        <v>1003</v>
      </c>
      <c r="E289" t="s" s="4">
        <v>1135</v>
      </c>
      <c r="F289" t="s" s="4"/>
      <c r="G289" t="s" s="4">
        <v>4</v>
      </c>
      <c r="H289" t="s" s="4">
        <v>4</v>
      </c>
      <c r="I289" t="n" s="2">
        <v>1</v>
      </c>
      <c r="J289" t="s" s="4">
        <v>747</v>
      </c>
      <c r="K289" t="s" s="4">
        <v>1227</v>
      </c>
      <c r="L289" t="n" s="5">
        <v>4100.0</v>
      </c>
      <c r="M289" t="s" s="4"/>
      <c r="N289" t="s" s="4"/>
      <c r="O289" t="n" s="5">
        <v>52275.0</v>
      </c>
      <c r="P289" t="n" s="5">
        <v>12.75</v>
      </c>
      <c r="Q289" t="s" s="4">
        <v>190</v>
      </c>
      <c r="R289" t="s" s="4">
        <v>1189</v>
      </c>
      <c r="S289" t="s" s="4"/>
      <c r="T289" t="s" s="4"/>
      <c r="U289" t="s" s="4"/>
    </row>
    <row r="290" spans="1:21">
      <c r="A290" t="n" s="2">
        <v>289</v>
      </c>
      <c r="B290" s="3">
        <f>HYPERLINK("https://my.zakupivli.pro/remote/dispatcher/state_purchase_view/63649812", "UA-2025-11-20-007234-a")</f>
        <v/>
      </c>
      <c r="C290" t="s" s="4">
        <v>643</v>
      </c>
      <c r="D290" t="s" s="4">
        <v>1097</v>
      </c>
      <c r="E290" t="s" s="4">
        <v>1135</v>
      </c>
      <c r="F290" t="s" s="4"/>
      <c r="G290" t="s" s="4">
        <v>4</v>
      </c>
      <c r="H290" t="s" s="4">
        <v>4</v>
      </c>
      <c r="I290" t="n" s="2">
        <v>1</v>
      </c>
      <c r="J290" t="s" s="4">
        <v>812</v>
      </c>
      <c r="K290" t="s" s="4">
        <v>1221</v>
      </c>
      <c r="L290" t="n" s="5">
        <v>4000.0</v>
      </c>
      <c r="M290" t="s" s="4"/>
      <c r="N290" t="s" s="4"/>
      <c r="O290" t="n" s="5">
        <v>36496.27</v>
      </c>
      <c r="P290" t="n" s="5">
        <v>9.12</v>
      </c>
      <c r="Q290" t="s" s="4">
        <v>436</v>
      </c>
      <c r="R290" t="s" s="4">
        <v>1179</v>
      </c>
      <c r="S290" t="s" s="4"/>
      <c r="T290" t="s" s="4"/>
      <c r="U290" t="s" s="4"/>
    </row>
    <row r="291" spans="1:21">
      <c r="A291" t="n" s="2">
        <v>290</v>
      </c>
      <c r="B291" s="3">
        <f>HYPERLINK("https://my.zakupivli.pro/remote/dispatcher/state_purchase_view/63649760", "UA-2025-11-20-007145-a")</f>
        <v/>
      </c>
      <c r="C291" t="s" s="4">
        <v>762</v>
      </c>
      <c r="D291" t="s" s="4">
        <v>1075</v>
      </c>
      <c r="E291" t="s" s="4">
        <v>1135</v>
      </c>
      <c r="F291" t="s" s="4"/>
      <c r="G291" t="s" s="4">
        <v>4</v>
      </c>
      <c r="H291" t="s" s="4">
        <v>4</v>
      </c>
      <c r="I291" t="n" s="2">
        <v>3</v>
      </c>
      <c r="J291" t="s" s="4">
        <v>719</v>
      </c>
      <c r="K291" t="s" s="4">
        <v>1158</v>
      </c>
      <c r="L291" t="n" s="5">
        <v>15000.0</v>
      </c>
      <c r="M291" t="s" s="4"/>
      <c r="N291" t="s" s="4"/>
      <c r="O291" t="n" s="5">
        <v>183024.0</v>
      </c>
      <c r="P291" t="n" s="5">
        <v>12.20</v>
      </c>
      <c r="Q291" t="s" s="4">
        <v>193</v>
      </c>
      <c r="R291" t="s" s="4">
        <v>906</v>
      </c>
      <c r="S291" t="s" s="4"/>
      <c r="T291" t="s" s="4"/>
      <c r="U291" t="s" s="4"/>
    </row>
    <row r="292" spans="1:21">
      <c r="A292" t="n" s="2">
        <v>291</v>
      </c>
      <c r="B292" s="3">
        <f>HYPERLINK("https://my.zakupivli.pro/remote/dispatcher/state_purchase_view/63649760", "UA-2025-11-20-007145-a")</f>
        <v/>
      </c>
      <c r="C292" t="s" s="4">
        <v>762</v>
      </c>
      <c r="D292" t="s" s="4">
        <v>1075</v>
      </c>
      <c r="E292" t="s" s="4">
        <v>1135</v>
      </c>
      <c r="F292" t="s" s="4"/>
      <c r="G292" t="s" s="4">
        <v>4</v>
      </c>
      <c r="H292" t="s" s="4">
        <v>4</v>
      </c>
      <c r="I292" t="n" s="2">
        <v>3</v>
      </c>
      <c r="J292" t="s" s="4">
        <v>749</v>
      </c>
      <c r="K292" t="s" s="4">
        <v>1214</v>
      </c>
      <c r="L292" t="n" s="5">
        <v>15000.0</v>
      </c>
      <c r="M292" t="s" s="4"/>
      <c r="N292" t="s" s="4"/>
      <c r="O292" t="n" s="5">
        <v>183600.0</v>
      </c>
      <c r="P292" t="n" s="5">
        <v>12.24</v>
      </c>
      <c r="Q292" t="s" s="4">
        <v>168</v>
      </c>
      <c r="R292" t="s" s="4">
        <v>865</v>
      </c>
      <c r="S292" t="s" s="4"/>
      <c r="T292" t="s" s="4"/>
      <c r="U292" t="s" s="4"/>
    </row>
    <row r="293" spans="1:21">
      <c r="A293" t="n" s="2">
        <v>292</v>
      </c>
      <c r="B293" s="3">
        <f>HYPERLINK("https://my.zakupivli.pro/remote/dispatcher/state_purchase_view/63649760", "UA-2025-11-20-007145-a")</f>
        <v/>
      </c>
      <c r="C293" t="s" s="4">
        <v>762</v>
      </c>
      <c r="D293" t="s" s="4">
        <v>1075</v>
      </c>
      <c r="E293" t="s" s="4">
        <v>1135</v>
      </c>
      <c r="F293" t="s" s="4"/>
      <c r="G293" t="s" s="4">
        <v>4</v>
      </c>
      <c r="H293" t="s" s="4">
        <v>4</v>
      </c>
      <c r="I293" t="n" s="2">
        <v>3</v>
      </c>
      <c r="J293" t="s" s="4">
        <v>797</v>
      </c>
      <c r="K293" t="s" s="4">
        <v>1277</v>
      </c>
      <c r="L293" t="n" s="5">
        <v>15000.0</v>
      </c>
      <c r="M293" t="s" s="4"/>
      <c r="N293" t="s" s="4"/>
      <c r="O293" t="n" s="5">
        <v>183600.0</v>
      </c>
      <c r="P293" t="n" s="5">
        <v>12.24</v>
      </c>
      <c r="Q293" t="s" s="4">
        <v>169</v>
      </c>
      <c r="R293" t="s" s="4">
        <v>1126</v>
      </c>
      <c r="S293" t="s" s="4"/>
      <c r="T293" t="s" s="4"/>
      <c r="U293" t="s" s="4"/>
    </row>
    <row r="294" spans="1:21">
      <c r="A294" t="n" s="2">
        <v>293</v>
      </c>
      <c r="B294" s="3">
        <f>HYPERLINK("https://my.zakupivli.pro/remote/dispatcher/state_purchase_view/63649601", "UA-2025-11-20-007098-a")</f>
        <v/>
      </c>
      <c r="C294" t="s" s="4">
        <v>51</v>
      </c>
      <c r="D294" t="s" s="4">
        <v>1184</v>
      </c>
      <c r="E294" t="s" s="4">
        <v>1135</v>
      </c>
      <c r="F294" t="s" s="4"/>
      <c r="G294" t="s" s="4">
        <v>4</v>
      </c>
      <c r="H294" t="s" s="4">
        <v>4</v>
      </c>
      <c r="I294" t="n" s="2">
        <v>1</v>
      </c>
      <c r="J294" t="s" s="4">
        <v>755</v>
      </c>
      <c r="K294" t="s" s="4">
        <v>1232</v>
      </c>
      <c r="L294" t="n" s="5">
        <v>20000.0</v>
      </c>
      <c r="M294" t="s" s="4"/>
      <c r="N294" t="s" s="4"/>
      <c r="O294" t="n" s="5">
        <v>172846.32</v>
      </c>
      <c r="P294" t="n" s="5">
        <v>8.64</v>
      </c>
      <c r="Q294" t="s" s="4">
        <v>505</v>
      </c>
      <c r="R294" t="s" s="4">
        <v>1127</v>
      </c>
      <c r="S294" t="s" s="4"/>
      <c r="T294" t="s" s="4"/>
      <c r="U294" t="s" s="4"/>
    </row>
    <row r="295" spans="1:21">
      <c r="A295" t="n" s="2">
        <v>294</v>
      </c>
      <c r="B295" s="3">
        <f>HYPERLINK("https://my.zakupivli.pro/remote/dispatcher/state_purchase_view/63649555", "UA-2025-11-20-007081-a")</f>
        <v/>
      </c>
      <c r="C295" t="s" s="4">
        <v>71</v>
      </c>
      <c r="D295" t="s" s="4">
        <v>1196</v>
      </c>
      <c r="E295" t="s" s="4">
        <v>1135</v>
      </c>
      <c r="F295" t="s" s="4"/>
      <c r="G295" t="s" s="4">
        <v>4</v>
      </c>
      <c r="H295" t="s" s="4">
        <v>4</v>
      </c>
      <c r="I295" t="n" s="2">
        <v>2</v>
      </c>
      <c r="J295" t="s" s="4">
        <v>808</v>
      </c>
      <c r="K295" t="s" s="4">
        <v>1274</v>
      </c>
      <c r="L295" t="n" s="5">
        <v>23000.0</v>
      </c>
      <c r="M295" t="s" s="4"/>
      <c r="N295" t="s" s="4"/>
      <c r="O295" t="n" s="5">
        <v>212139.95</v>
      </c>
      <c r="P295" t="n" s="5">
        <v>9.22</v>
      </c>
      <c r="Q295" t="s" s="4">
        <v>513</v>
      </c>
      <c r="R295" t="s" s="4">
        <v>931</v>
      </c>
      <c r="S295" t="s" s="4"/>
      <c r="T295" t="s" s="4"/>
      <c r="U295" t="s" s="4"/>
    </row>
    <row r="296" spans="1:21">
      <c r="A296" t="n" s="2">
        <v>295</v>
      </c>
      <c r="B296" s="3">
        <f>HYPERLINK("https://my.zakupivli.pro/remote/dispatcher/state_purchase_view/63649555", "UA-2025-11-20-007081-a")</f>
        <v/>
      </c>
      <c r="C296" t="s" s="4">
        <v>71</v>
      </c>
      <c r="D296" t="s" s="4">
        <v>1196</v>
      </c>
      <c r="E296" t="s" s="4">
        <v>1135</v>
      </c>
      <c r="F296" t="s" s="4"/>
      <c r="G296" t="s" s="4">
        <v>4</v>
      </c>
      <c r="H296" t="s" s="4">
        <v>4</v>
      </c>
      <c r="I296" t="n" s="2">
        <v>2</v>
      </c>
      <c r="J296" t="s" s="4">
        <v>736</v>
      </c>
      <c r="K296" t="s" s="4">
        <v>1251</v>
      </c>
      <c r="L296" t="n" s="5">
        <v>23000.0</v>
      </c>
      <c r="M296" t="s" s="4"/>
      <c r="N296" t="s" s="4"/>
      <c r="O296" t="n" s="5">
        <v>216263.94</v>
      </c>
      <c r="P296" t="n" s="5">
        <v>9.40</v>
      </c>
      <c r="Q296" t="s" s="4">
        <v>410</v>
      </c>
      <c r="R296" t="s" s="4">
        <v>1123</v>
      </c>
      <c r="S296" t="s" s="4"/>
      <c r="T296" t="s" s="4"/>
      <c r="U296" t="s" s="4"/>
    </row>
    <row r="297" spans="1:21">
      <c r="A297" t="n" s="2">
        <v>296</v>
      </c>
      <c r="B297" s="3">
        <f>HYPERLINK("https://my.zakupivli.pro/remote/dispatcher/state_purchase_view/63648958", "UA-2025-11-20-007161-a")</f>
        <v/>
      </c>
      <c r="C297" t="s" s="4">
        <v>789</v>
      </c>
      <c r="D297" t="s" s="4">
        <v>921</v>
      </c>
      <c r="E297" t="s" s="4">
        <v>1135</v>
      </c>
      <c r="F297" t="s" s="4"/>
      <c r="G297" t="s" s="4">
        <v>4</v>
      </c>
      <c r="H297" t="s" s="4">
        <v>4</v>
      </c>
      <c r="I297" t="n" s="2">
        <v>1</v>
      </c>
      <c r="J297" t="s" s="4">
        <v>678</v>
      </c>
      <c r="K297" t="s" s="4">
        <v>1272</v>
      </c>
      <c r="L297" t="n" s="5">
        <v>5050.0</v>
      </c>
      <c r="M297" t="s" s="4"/>
      <c r="N297" t="s" s="4"/>
      <c r="O297" t="n" s="5">
        <v>44995.5</v>
      </c>
      <c r="P297" t="n" s="5">
        <v>8.91</v>
      </c>
      <c r="Q297" t="s" s="4">
        <v>367</v>
      </c>
      <c r="R297" t="s" s="4">
        <v>891</v>
      </c>
      <c r="S297" t="s" s="4"/>
      <c r="T297" t="s" s="4"/>
      <c r="U297" t="s" s="4"/>
    </row>
    <row r="298" spans="1:21">
      <c r="A298" t="n" s="2">
        <v>297</v>
      </c>
      <c r="B298" s="3">
        <f>HYPERLINK("https://my.zakupivli.pro/remote/dispatcher/state_purchase_view/63649475", "UA-2025-11-20-007102-a")</f>
        <v/>
      </c>
      <c r="C298" t="s" s="4">
        <v>36</v>
      </c>
      <c r="D298" t="s" s="4">
        <v>1090</v>
      </c>
      <c r="E298" t="s" s="4">
        <v>1135</v>
      </c>
      <c r="F298" t="s" s="4"/>
      <c r="G298" t="s" s="4">
        <v>4</v>
      </c>
      <c r="H298" t="s" s="4">
        <v>4</v>
      </c>
      <c r="I298" t="n" s="2">
        <v>2</v>
      </c>
      <c r="J298" t="s" s="4">
        <v>696</v>
      </c>
      <c r="K298" t="s" s="4">
        <v>1213</v>
      </c>
      <c r="L298" t="n" s="5">
        <v>3000.0</v>
      </c>
      <c r="M298" t="s" s="4"/>
      <c r="N298" t="s" s="4"/>
      <c r="O298" t="n" s="5">
        <v>27000.0</v>
      </c>
      <c r="P298" t="n" s="5">
        <v>9.00</v>
      </c>
      <c r="Q298" t="s" s="4">
        <v>309</v>
      </c>
      <c r="R298" t="s" s="4">
        <v>963</v>
      </c>
      <c r="S298" t="s" s="4"/>
      <c r="T298" t="s" s="4"/>
      <c r="U298" t="s" s="4"/>
    </row>
    <row r="299" spans="1:21">
      <c r="A299" t="n" s="2">
        <v>298</v>
      </c>
      <c r="B299" s="3">
        <f>HYPERLINK("https://my.zakupivli.pro/remote/dispatcher/state_purchase_view/63649475", "UA-2025-11-20-007102-a")</f>
        <v/>
      </c>
      <c r="C299" t="s" s="4">
        <v>36</v>
      </c>
      <c r="D299" t="s" s="4">
        <v>1090</v>
      </c>
      <c r="E299" t="s" s="4">
        <v>1135</v>
      </c>
      <c r="F299" t="s" s="4"/>
      <c r="G299" t="s" s="4">
        <v>4</v>
      </c>
      <c r="H299" t="s" s="4">
        <v>4</v>
      </c>
      <c r="I299" t="n" s="2">
        <v>2</v>
      </c>
      <c r="J299" t="s" s="4">
        <v>808</v>
      </c>
      <c r="K299" t="s" s="4">
        <v>1274</v>
      </c>
      <c r="L299" t="n" s="5">
        <v>3000.0</v>
      </c>
      <c r="M299" t="s" s="4"/>
      <c r="N299" t="s" s="4"/>
      <c r="O299" t="n" s="5">
        <v>27000.0</v>
      </c>
      <c r="P299" t="n" s="5">
        <v>9.00</v>
      </c>
      <c r="Q299" t="s" s="4">
        <v>437</v>
      </c>
      <c r="R299" t="s" s="4">
        <v>1161</v>
      </c>
      <c r="S299" t="s" s="4"/>
      <c r="T299" t="s" s="4"/>
      <c r="U299" t="s" s="4"/>
    </row>
    <row r="300" spans="1:21">
      <c r="A300" t="n" s="2">
        <v>299</v>
      </c>
      <c r="B300" s="3">
        <f>HYPERLINK("https://my.zakupivli.pro/remote/dispatcher/state_purchase_view/63649381", "UA-2025-11-20-006882-a")</f>
        <v/>
      </c>
      <c r="C300" t="s" s="4">
        <v>9</v>
      </c>
      <c r="D300" t="s" s="4">
        <v>944</v>
      </c>
      <c r="E300" t="s" s="4">
        <v>1135</v>
      </c>
      <c r="F300" t="s" s="4"/>
      <c r="G300" t="s" s="4">
        <v>4</v>
      </c>
      <c r="H300" t="s" s="4">
        <v>4</v>
      </c>
      <c r="I300" t="n" s="2">
        <v>1</v>
      </c>
      <c r="J300" t="s" s="4">
        <v>764</v>
      </c>
      <c r="K300" t="s" s="4">
        <v>1238</v>
      </c>
      <c r="L300" t="n" s="5">
        <v>15000.0</v>
      </c>
      <c r="M300" t="s" s="4"/>
      <c r="N300" t="s" s="4"/>
      <c r="O300" t="n" s="5">
        <v>141199.74</v>
      </c>
      <c r="P300" t="n" s="5">
        <v>9.41</v>
      </c>
      <c r="Q300" t="s" s="4">
        <v>229</v>
      </c>
      <c r="R300" t="s" s="4">
        <v>938</v>
      </c>
      <c r="S300" t="s" s="4"/>
      <c r="T300" t="s" s="4"/>
      <c r="U300" t="s" s="4"/>
    </row>
    <row r="301" spans="1:21">
      <c r="A301" t="n" s="2">
        <v>300</v>
      </c>
      <c r="B301" s="3">
        <f>HYPERLINK("https://my.zakupivli.pro/remote/dispatcher/state_purchase_view/63648814", "UA-2025-11-20-006691-a")</f>
        <v/>
      </c>
      <c r="C301" t="s" s="4">
        <v>50</v>
      </c>
      <c r="D301" t="s" s="4">
        <v>1014</v>
      </c>
      <c r="E301" t="s" s="4">
        <v>1135</v>
      </c>
      <c r="F301" t="s" s="4"/>
      <c r="G301" t="s" s="4">
        <v>4</v>
      </c>
      <c r="H301" t="s" s="4">
        <v>4</v>
      </c>
      <c r="I301" t="n" s="2">
        <v>1</v>
      </c>
      <c r="J301" t="s" s="4">
        <v>830</v>
      </c>
      <c r="K301" t="s" s="4">
        <v>1265</v>
      </c>
      <c r="L301" t="n" s="5">
        <v>12500.0</v>
      </c>
      <c r="M301" t="s" s="4"/>
      <c r="N301" t="s" s="4"/>
      <c r="O301" t="n" s="5">
        <v>121542.0</v>
      </c>
      <c r="P301" t="n" s="5">
        <v>9.72</v>
      </c>
      <c r="Q301" t="s" s="4">
        <v>164</v>
      </c>
      <c r="R301" t="s" s="4">
        <v>1119</v>
      </c>
      <c r="S301" t="s" s="4"/>
      <c r="T301" t="s" s="4"/>
      <c r="U301" t="s" s="4"/>
    </row>
    <row r="302" spans="1:21">
      <c r="A302" t="n" s="2">
        <v>301</v>
      </c>
      <c r="B302" s="3">
        <f>HYPERLINK("https://my.zakupivli.pro/remote/dispatcher/state_purchase_view/63648113", "UA-2025-11-20-006322-a")</f>
        <v/>
      </c>
      <c r="C302" t="s" s="4">
        <v>683</v>
      </c>
      <c r="D302" t="s" s="4">
        <v>968</v>
      </c>
      <c r="E302" t="s" s="4">
        <v>1135</v>
      </c>
      <c r="F302" t="s" s="4"/>
      <c r="G302" t="s" s="4">
        <v>4</v>
      </c>
      <c r="H302" t="s" s="4">
        <v>4</v>
      </c>
      <c r="I302" t="n" s="2">
        <v>0</v>
      </c>
      <c r="J302" t="s" s="4"/>
      <c r="K302" t="s" s="4"/>
      <c r="L302" t="n" s="5">
        <v>2907.58</v>
      </c>
      <c r="M302" t="s" s="4"/>
      <c r="N302" t="s" s="4"/>
      <c r="O302" t="s" s="4"/>
      <c r="P302" t="s" s="4"/>
      <c r="Q302" t="s" s="4">
        <v>4</v>
      </c>
      <c r="R302" t="s" s="4"/>
      <c r="S302" t="s" s="4"/>
      <c r="T302" t="s" s="4"/>
      <c r="U302" t="s" s="4"/>
    </row>
    <row r="303" spans="1:21">
      <c r="A303" t="n" s="2">
        <v>302</v>
      </c>
      <c r="B303" s="3">
        <f>HYPERLINK("https://my.zakupivli.pro/remote/dispatcher/state_purchase_view/63647569", "UA-2025-11-20-006148-a")</f>
        <v/>
      </c>
      <c r="C303" t="s" s="4">
        <v>86</v>
      </c>
      <c r="D303" t="s" s="4">
        <v>1069</v>
      </c>
      <c r="E303" t="s" s="4">
        <v>1135</v>
      </c>
      <c r="F303" t="s" s="4"/>
      <c r="G303" t="s" s="4">
        <v>4</v>
      </c>
      <c r="H303" t="s" s="4">
        <v>4</v>
      </c>
      <c r="I303" t="n" s="2">
        <v>6</v>
      </c>
      <c r="J303" t="s" s="4">
        <v>737</v>
      </c>
      <c r="K303" t="s" s="4">
        <v>1267</v>
      </c>
      <c r="L303" t="n" s="5">
        <v>163000.0</v>
      </c>
      <c r="M303" t="s" s="4"/>
      <c r="N303" t="s" s="4"/>
      <c r="O303" t="n" s="5">
        <v>1438051.2</v>
      </c>
      <c r="P303" t="n" s="5">
        <v>8.82</v>
      </c>
      <c r="Q303" t="s" s="4">
        <v>549</v>
      </c>
      <c r="R303" t="s" s="4">
        <v>927</v>
      </c>
      <c r="S303" t="s" s="4"/>
      <c r="T303" t="s" s="4"/>
      <c r="U303" t="s" s="4"/>
    </row>
    <row r="304" spans="1:21">
      <c r="A304" t="n" s="2">
        <v>303</v>
      </c>
      <c r="B304" s="3">
        <f>HYPERLINK("https://my.zakupivli.pro/remote/dispatcher/state_purchase_view/63647569", "UA-2025-11-20-006148-a")</f>
        <v/>
      </c>
      <c r="C304" t="s" s="4">
        <v>86</v>
      </c>
      <c r="D304" t="s" s="4">
        <v>1069</v>
      </c>
      <c r="E304" t="s" s="4">
        <v>1135</v>
      </c>
      <c r="F304" t="s" s="4"/>
      <c r="G304" t="s" s="4">
        <v>4</v>
      </c>
      <c r="H304" t="s" s="4">
        <v>4</v>
      </c>
      <c r="I304" t="n" s="2">
        <v>6</v>
      </c>
      <c r="J304" t="s" s="4">
        <v>829</v>
      </c>
      <c r="K304" t="s" s="4">
        <v>1222</v>
      </c>
      <c r="L304" t="n" s="5">
        <v>163000.0</v>
      </c>
      <c r="M304" t="s" s="4"/>
      <c r="N304" t="s" s="4"/>
      <c r="O304" t="n" s="5">
        <v>1483039.2</v>
      </c>
      <c r="P304" t="n" s="5">
        <v>9.10</v>
      </c>
      <c r="Q304" t="s" s="4">
        <v>458</v>
      </c>
      <c r="R304" t="s" s="4">
        <v>1315</v>
      </c>
      <c r="S304" t="s" s="4"/>
      <c r="T304" t="s" s="4"/>
      <c r="U304" t="s" s="4"/>
    </row>
    <row r="305" spans="1:21">
      <c r="A305" t="n" s="2">
        <v>304</v>
      </c>
      <c r="B305" s="3">
        <f>HYPERLINK("https://my.zakupivli.pro/remote/dispatcher/state_purchase_view/63647569", "UA-2025-11-20-006148-a")</f>
        <v/>
      </c>
      <c r="C305" t="s" s="4">
        <v>86</v>
      </c>
      <c r="D305" t="s" s="4">
        <v>1069</v>
      </c>
      <c r="E305" t="s" s="4">
        <v>1135</v>
      </c>
      <c r="F305" t="s" s="4"/>
      <c r="G305" t="s" s="4">
        <v>4</v>
      </c>
      <c r="H305" t="s" s="4">
        <v>4</v>
      </c>
      <c r="I305" t="n" s="2">
        <v>6</v>
      </c>
      <c r="J305" t="s" s="4">
        <v>820</v>
      </c>
      <c r="K305" t="s" s="4">
        <v>1236</v>
      </c>
      <c r="L305" t="n" s="5">
        <v>163000.0</v>
      </c>
      <c r="M305" t="s" s="4"/>
      <c r="N305" t="s" s="4"/>
      <c r="O305" t="n" s="5">
        <v>1510325.4</v>
      </c>
      <c r="P305" t="n" s="5">
        <v>9.27</v>
      </c>
      <c r="Q305" t="s" s="4">
        <v>177</v>
      </c>
      <c r="R305" t="s" s="4">
        <v>1300</v>
      </c>
      <c r="S305" t="s" s="4"/>
      <c r="T305" t="s" s="4"/>
      <c r="U305" t="s" s="4"/>
    </row>
    <row r="306" spans="1:21">
      <c r="A306" t="n" s="2">
        <v>305</v>
      </c>
      <c r="B306" s="3">
        <f>HYPERLINK("https://my.zakupivli.pro/remote/dispatcher/state_purchase_view/63647569", "UA-2025-11-20-006148-a")</f>
        <v/>
      </c>
      <c r="C306" t="s" s="4">
        <v>86</v>
      </c>
      <c r="D306" t="s" s="4">
        <v>1069</v>
      </c>
      <c r="E306" t="s" s="4">
        <v>1135</v>
      </c>
      <c r="F306" t="s" s="4"/>
      <c r="G306" t="s" s="4">
        <v>4</v>
      </c>
      <c r="H306" t="s" s="4">
        <v>4</v>
      </c>
      <c r="I306" t="n" s="2">
        <v>6</v>
      </c>
      <c r="J306" t="s" s="4">
        <v>776</v>
      </c>
      <c r="K306" t="s" s="4">
        <v>1253</v>
      </c>
      <c r="L306" t="n" s="5">
        <v>163000.0</v>
      </c>
      <c r="M306" t="s" s="4"/>
      <c r="N306" t="s" s="4"/>
      <c r="O306" t="n" s="5">
        <v>1511010.0</v>
      </c>
      <c r="P306" t="n" s="5">
        <v>9.27</v>
      </c>
      <c r="Q306" t="s" s="4">
        <v>187</v>
      </c>
      <c r="R306" t="s" s="4">
        <v>1199</v>
      </c>
      <c r="S306" t="s" s="4"/>
      <c r="T306" t="s" s="4"/>
      <c r="U306" t="s" s="4"/>
    </row>
    <row r="307" spans="1:21">
      <c r="A307" t="n" s="2">
        <v>306</v>
      </c>
      <c r="B307" s="3">
        <f>HYPERLINK("https://my.zakupivli.pro/remote/dispatcher/state_purchase_view/63647569", "UA-2025-11-20-006148-a")</f>
        <v/>
      </c>
      <c r="C307" t="s" s="4">
        <v>86</v>
      </c>
      <c r="D307" t="s" s="4">
        <v>1069</v>
      </c>
      <c r="E307" t="s" s="4">
        <v>1135</v>
      </c>
      <c r="F307" t="s" s="4"/>
      <c r="G307" t="s" s="4">
        <v>4</v>
      </c>
      <c r="H307" t="s" s="4">
        <v>4</v>
      </c>
      <c r="I307" t="n" s="2">
        <v>6</v>
      </c>
      <c r="J307" t="s" s="4">
        <v>824</v>
      </c>
      <c r="K307" t="s" s="4">
        <v>1282</v>
      </c>
      <c r="L307" t="n" s="5">
        <v>163000.0</v>
      </c>
      <c r="M307" t="s" s="4"/>
      <c r="N307" t="s" s="4"/>
      <c r="O307" t="n" s="5">
        <v>1562521.26</v>
      </c>
      <c r="P307" t="n" s="5">
        <v>9.59</v>
      </c>
      <c r="Q307" t="s" s="4">
        <v>159</v>
      </c>
      <c r="R307" t="s" s="4">
        <v>1151</v>
      </c>
      <c r="S307" t="s" s="4"/>
      <c r="T307" t="s" s="4"/>
      <c r="U307" t="s" s="4"/>
    </row>
    <row r="308" spans="1:21">
      <c r="A308" t="n" s="2">
        <v>307</v>
      </c>
      <c r="B308" s="3">
        <f>HYPERLINK("https://my.zakupivli.pro/remote/dispatcher/state_purchase_view/63647569", "UA-2025-11-20-006148-a")</f>
        <v/>
      </c>
      <c r="C308" t="s" s="4">
        <v>86</v>
      </c>
      <c r="D308" t="s" s="4">
        <v>1069</v>
      </c>
      <c r="E308" t="s" s="4">
        <v>1135</v>
      </c>
      <c r="F308" t="s" s="4"/>
      <c r="G308" t="s" s="4">
        <v>4</v>
      </c>
      <c r="H308" t="s" s="4">
        <v>4</v>
      </c>
      <c r="I308" t="n" s="2">
        <v>6</v>
      </c>
      <c r="J308" t="s" s="4">
        <v>790</v>
      </c>
      <c r="K308" t="s" s="4">
        <v>1228</v>
      </c>
      <c r="L308" t="n" s="5">
        <v>163000.0</v>
      </c>
      <c r="M308" t="s" s="4"/>
      <c r="N308" t="s" s="4"/>
      <c r="O308" t="n" s="5">
        <v>1562844.0</v>
      </c>
      <c r="P308" t="n" s="5">
        <v>9.59</v>
      </c>
      <c r="Q308" t="s" s="4">
        <v>272</v>
      </c>
      <c r="R308" t="s" s="4">
        <v>1313</v>
      </c>
      <c r="S308" t="s" s="4"/>
      <c r="T308" t="s" s="4"/>
      <c r="U308" t="s" s="4"/>
    </row>
    <row r="309" spans="1:21">
      <c r="A309" t="n" s="2">
        <v>308</v>
      </c>
      <c r="B309" s="3">
        <f>HYPERLINK("https://my.zakupivli.pro/remote/dispatcher/state_purchase_view/63647576", "UA-2025-11-20-006255-a")</f>
        <v/>
      </c>
      <c r="C309" t="s" s="4">
        <v>66</v>
      </c>
      <c r="D309" t="s" s="4">
        <v>902</v>
      </c>
      <c r="E309" t="s" s="4">
        <v>1135</v>
      </c>
      <c r="F309" t="s" s="4"/>
      <c r="G309" t="s" s="4">
        <v>4</v>
      </c>
      <c r="H309" t="s" s="4">
        <v>4</v>
      </c>
      <c r="I309" t="n" s="2">
        <v>2</v>
      </c>
      <c r="J309" t="s" s="4">
        <v>808</v>
      </c>
      <c r="K309" t="s" s="4">
        <v>1274</v>
      </c>
      <c r="L309" t="n" s="5">
        <v>26000.0</v>
      </c>
      <c r="M309" t="s" s="4"/>
      <c r="N309" t="s" s="4"/>
      <c r="O309" t="n" s="5">
        <v>310288.99</v>
      </c>
      <c r="P309" t="n" s="5">
        <v>11.93</v>
      </c>
      <c r="Q309" t="s" s="4">
        <v>512</v>
      </c>
      <c r="R309" t="s" s="4">
        <v>931</v>
      </c>
      <c r="S309" t="s" s="4"/>
      <c r="T309" t="s" s="4"/>
      <c r="U309" t="s" s="4"/>
    </row>
    <row r="310" spans="1:21">
      <c r="A310" t="n" s="2">
        <v>309</v>
      </c>
      <c r="B310" s="3">
        <f>HYPERLINK("https://my.zakupivli.pro/remote/dispatcher/state_purchase_view/63647576", "UA-2025-11-20-006255-a")</f>
        <v/>
      </c>
      <c r="C310" t="s" s="4">
        <v>66</v>
      </c>
      <c r="D310" t="s" s="4">
        <v>902</v>
      </c>
      <c r="E310" t="s" s="4">
        <v>1135</v>
      </c>
      <c r="F310" t="s" s="4"/>
      <c r="G310" t="s" s="4">
        <v>4</v>
      </c>
      <c r="H310" t="s" s="4">
        <v>4</v>
      </c>
      <c r="I310" t="n" s="2">
        <v>2</v>
      </c>
      <c r="J310" t="s" s="4">
        <v>737</v>
      </c>
      <c r="K310" t="s" s="4">
        <v>1267</v>
      </c>
      <c r="L310" t="n" s="5">
        <v>26000.0</v>
      </c>
      <c r="M310" t="s" s="4"/>
      <c r="N310" t="s" s="4"/>
      <c r="O310" t="n" s="5">
        <v>324854.4</v>
      </c>
      <c r="P310" t="n" s="5">
        <v>12.49</v>
      </c>
      <c r="Q310" t="s" s="4">
        <v>492</v>
      </c>
      <c r="R310" t="s" s="4">
        <v>927</v>
      </c>
      <c r="S310" t="s" s="4"/>
      <c r="T310" t="s" s="4"/>
      <c r="U310" t="s" s="4"/>
    </row>
    <row r="311" spans="1:21">
      <c r="A311" t="n" s="2">
        <v>310</v>
      </c>
      <c r="B311" s="3">
        <f>HYPERLINK("https://my.zakupivli.pro/remote/dispatcher/state_purchase_view/63647473", "UA-2025-11-20-006281-a")</f>
        <v/>
      </c>
      <c r="C311" t="s" s="4">
        <v>702</v>
      </c>
      <c r="D311" t="s" s="4">
        <v>1036</v>
      </c>
      <c r="E311" t="s" s="4">
        <v>1135</v>
      </c>
      <c r="F311" t="s" s="4"/>
      <c r="G311" t="s" s="4">
        <v>4</v>
      </c>
      <c r="H311" t="s" s="4">
        <v>4</v>
      </c>
      <c r="I311" t="n" s="2">
        <v>1</v>
      </c>
      <c r="J311" t="s" s="4">
        <v>743</v>
      </c>
      <c r="K311" t="s" s="4">
        <v>1211</v>
      </c>
      <c r="L311" t="n" s="5">
        <v>9000.0</v>
      </c>
      <c r="M311" t="s" s="4"/>
      <c r="N311" t="s" s="4"/>
      <c r="O311" t="n" s="5">
        <v>78300.0</v>
      </c>
      <c r="P311" t="n" s="5">
        <v>8.70</v>
      </c>
      <c r="Q311" t="s" s="4">
        <v>504</v>
      </c>
      <c r="R311" t="s" s="4">
        <v>1190</v>
      </c>
      <c r="S311" t="s" s="4"/>
      <c r="T311" t="s" s="4"/>
      <c r="U311" t="s" s="4"/>
    </row>
    <row r="312" spans="1:21">
      <c r="A312" t="n" s="2">
        <v>311</v>
      </c>
      <c r="B312" s="3">
        <f>HYPERLINK("https://my.zakupivli.pro/remote/dispatcher/state_purchase_view/63647410", "UA-2025-11-20-006194-a")</f>
        <v/>
      </c>
      <c r="C312" t="s" s="4">
        <v>662</v>
      </c>
      <c r="D312" t="s" s="4">
        <v>1040</v>
      </c>
      <c r="E312" t="s" s="4">
        <v>1135</v>
      </c>
      <c r="F312" t="s" s="4"/>
      <c r="G312" t="s" s="4">
        <v>4</v>
      </c>
      <c r="H312" t="s" s="4">
        <v>4</v>
      </c>
      <c r="I312" t="n" s="2">
        <v>1</v>
      </c>
      <c r="J312" t="s" s="4">
        <v>743</v>
      </c>
      <c r="K312" t="s" s="4">
        <v>1211</v>
      </c>
      <c r="L312" t="n" s="5">
        <v>7500.0</v>
      </c>
      <c r="M312" t="s" s="4"/>
      <c r="N312" t="s" s="4"/>
      <c r="O312" t="n" s="5">
        <v>65250.0</v>
      </c>
      <c r="P312" t="n" s="5">
        <v>8.70</v>
      </c>
      <c r="Q312" t="s" s="4">
        <v>506</v>
      </c>
      <c r="R312" t="s" s="4">
        <v>1190</v>
      </c>
      <c r="S312" t="s" s="4"/>
      <c r="T312" t="s" s="4"/>
      <c r="U312" t="s" s="4"/>
    </row>
    <row r="313" spans="1:21">
      <c r="A313" t="n" s="2">
        <v>312</v>
      </c>
      <c r="B313" s="3">
        <f>HYPERLINK("https://my.zakupivli.pro/remote/dispatcher/state_purchase_view/63647357", "UA-2025-11-20-006162-a")</f>
        <v/>
      </c>
      <c r="C313" t="s" s="4">
        <v>21</v>
      </c>
      <c r="D313" t="s" s="4">
        <v>1017</v>
      </c>
      <c r="E313" t="s" s="4">
        <v>1135</v>
      </c>
      <c r="F313" t="s" s="4"/>
      <c r="G313" t="s" s="4">
        <v>4</v>
      </c>
      <c r="H313" t="s" s="4">
        <v>4</v>
      </c>
      <c r="I313" t="n" s="2">
        <v>2</v>
      </c>
      <c r="J313" t="s" s="4">
        <v>820</v>
      </c>
      <c r="K313" t="s" s="4">
        <v>1236</v>
      </c>
      <c r="L313" t="n" s="5">
        <v>35000.0</v>
      </c>
      <c r="M313" t="s" s="4"/>
      <c r="N313" t="s" s="4"/>
      <c r="O313" t="n" s="5">
        <v>326501.54</v>
      </c>
      <c r="P313" t="n" s="5">
        <v>9.33</v>
      </c>
      <c r="Q313" t="s" s="4">
        <v>160</v>
      </c>
      <c r="R313" t="s" s="4">
        <v>1300</v>
      </c>
      <c r="S313" t="s" s="4"/>
      <c r="T313" t="s" s="4"/>
      <c r="U313" t="s" s="4"/>
    </row>
    <row r="314" spans="1:21">
      <c r="A314" t="n" s="2">
        <v>313</v>
      </c>
      <c r="B314" s="3">
        <f>HYPERLINK("https://my.zakupivli.pro/remote/dispatcher/state_purchase_view/63647357", "UA-2025-11-20-006162-a")</f>
        <v/>
      </c>
      <c r="C314" t="s" s="4">
        <v>21</v>
      </c>
      <c r="D314" t="s" s="4">
        <v>1017</v>
      </c>
      <c r="E314" t="s" s="4">
        <v>1135</v>
      </c>
      <c r="F314" t="s" s="4"/>
      <c r="G314" t="s" s="4">
        <v>4</v>
      </c>
      <c r="H314" t="s" s="4">
        <v>4</v>
      </c>
      <c r="I314" t="n" s="2">
        <v>2</v>
      </c>
      <c r="J314" t="s" s="4">
        <v>776</v>
      </c>
      <c r="K314" t="s" s="4">
        <v>1253</v>
      </c>
      <c r="L314" t="n" s="5">
        <v>35000.0</v>
      </c>
      <c r="M314" t="s" s="4"/>
      <c r="N314" t="s" s="4"/>
      <c r="O314" t="n" s="5">
        <v>327180.0</v>
      </c>
      <c r="P314" t="n" s="5">
        <v>9.35</v>
      </c>
      <c r="Q314" t="s" s="4">
        <v>179</v>
      </c>
      <c r="R314" t="s" s="4">
        <v>1199</v>
      </c>
      <c r="S314" t="s" s="4"/>
      <c r="T314" t="s" s="4"/>
      <c r="U314" t="s" s="4"/>
    </row>
    <row r="315" spans="1:21">
      <c r="A315" t="n" s="2">
        <v>314</v>
      </c>
      <c r="B315" s="3">
        <f>HYPERLINK("https://my.zakupivli.pro/remote/dispatcher/state_purchase_view/63647346", "UA-2025-11-20-006158-a")</f>
        <v/>
      </c>
      <c r="C315" t="s" s="4">
        <v>5</v>
      </c>
      <c r="D315" t="s" s="4">
        <v>1307</v>
      </c>
      <c r="E315" t="s" s="4">
        <v>1135</v>
      </c>
      <c r="F315" t="s" s="4"/>
      <c r="G315" t="s" s="4">
        <v>4</v>
      </c>
      <c r="H315" t="s" s="4">
        <v>4</v>
      </c>
      <c r="I315" t="n" s="2">
        <v>19</v>
      </c>
      <c r="J315" t="s" s="4">
        <v>803</v>
      </c>
      <c r="K315" t="s" s="4">
        <v>1252</v>
      </c>
      <c r="L315" t="n" s="5">
        <v>100000.0</v>
      </c>
      <c r="M315" t="s" s="4"/>
      <c r="N315" t="s" s="4"/>
      <c r="O315" t="n" s="5">
        <v>849831.6</v>
      </c>
      <c r="P315" t="n" s="5">
        <v>8.50</v>
      </c>
      <c r="Q315" t="s" s="4">
        <v>157</v>
      </c>
      <c r="R315" t="s" s="4">
        <v>928</v>
      </c>
      <c r="S315" t="s" s="4"/>
      <c r="T315" t="s" s="4"/>
      <c r="U315" t="s" s="4"/>
    </row>
    <row r="316" spans="1:21">
      <c r="A316" t="n" s="2">
        <v>315</v>
      </c>
      <c r="B316" s="3">
        <f>HYPERLINK("https://my.zakupivli.pro/remote/dispatcher/state_purchase_view/63647346", "UA-2025-11-20-006158-a")</f>
        <v/>
      </c>
      <c r="C316" t="s" s="4">
        <v>5</v>
      </c>
      <c r="D316" t="s" s="4">
        <v>1307</v>
      </c>
      <c r="E316" t="s" s="4">
        <v>1135</v>
      </c>
      <c r="F316" t="s" s="4"/>
      <c r="G316" t="s" s="4">
        <v>4</v>
      </c>
      <c r="H316" t="s" s="4">
        <v>4</v>
      </c>
      <c r="I316" t="n" s="2">
        <v>19</v>
      </c>
      <c r="J316" t="s" s="4">
        <v>740</v>
      </c>
      <c r="K316" t="s" s="4">
        <v>1242</v>
      </c>
      <c r="L316" t="n" s="5">
        <v>100000.0</v>
      </c>
      <c r="M316" t="s" s="4"/>
      <c r="N316" t="s" s="4"/>
      <c r="O316" t="n" s="5">
        <v>849831.6</v>
      </c>
      <c r="P316" t="n" s="5">
        <v>8.50</v>
      </c>
      <c r="Q316" t="s" s="4">
        <v>189</v>
      </c>
      <c r="R316" t="s" s="4">
        <v>929</v>
      </c>
      <c r="S316" t="s" s="4"/>
      <c r="T316" t="s" s="4"/>
      <c r="U316" t="s" s="4"/>
    </row>
    <row r="317" spans="1:21">
      <c r="A317" t="n" s="2">
        <v>316</v>
      </c>
      <c r="B317" s="3">
        <f>HYPERLINK("https://my.zakupivli.pro/remote/dispatcher/state_purchase_view/63647346", "UA-2025-11-20-006158-a")</f>
        <v/>
      </c>
      <c r="C317" t="s" s="4">
        <v>5</v>
      </c>
      <c r="D317" t="s" s="4">
        <v>1307</v>
      </c>
      <c r="E317" t="s" s="4">
        <v>1135</v>
      </c>
      <c r="F317" t="s" s="4"/>
      <c r="G317" t="s" s="4">
        <v>4</v>
      </c>
      <c r="H317" t="s" s="4">
        <v>4</v>
      </c>
      <c r="I317" t="n" s="2">
        <v>19</v>
      </c>
      <c r="J317" t="s" s="4">
        <v>801</v>
      </c>
      <c r="K317" t="s" s="4">
        <v>1237</v>
      </c>
      <c r="L317" t="n" s="5">
        <v>100000.0</v>
      </c>
      <c r="M317" t="s" s="4"/>
      <c r="N317" t="s" s="4"/>
      <c r="O317" t="n" s="5">
        <v>849831.6</v>
      </c>
      <c r="P317" t="n" s="5">
        <v>8.50</v>
      </c>
      <c r="Q317" t="s" s="4">
        <v>339</v>
      </c>
      <c r="R317" t="s" s="4">
        <v>1160</v>
      </c>
      <c r="S317" t="s" s="4"/>
      <c r="T317" t="s" s="4"/>
      <c r="U317" t="s" s="4"/>
    </row>
    <row r="318" spans="1:21">
      <c r="A318" t="n" s="2">
        <v>317</v>
      </c>
      <c r="B318" s="3">
        <f>HYPERLINK("https://my.zakupivli.pro/remote/dispatcher/state_purchase_view/63647346", "UA-2025-11-20-006158-a")</f>
        <v/>
      </c>
      <c r="C318" t="s" s="4">
        <v>5</v>
      </c>
      <c r="D318" t="s" s="4">
        <v>1307</v>
      </c>
      <c r="E318" t="s" s="4">
        <v>1135</v>
      </c>
      <c r="F318" t="s" s="4"/>
      <c r="G318" t="s" s="4">
        <v>4</v>
      </c>
      <c r="H318" t="s" s="4">
        <v>4</v>
      </c>
      <c r="I318" t="n" s="2">
        <v>19</v>
      </c>
      <c r="J318" t="s" s="4">
        <v>765</v>
      </c>
      <c r="K318" t="s" s="4">
        <v>1275</v>
      </c>
      <c r="L318" t="n" s="5">
        <v>100000.0</v>
      </c>
      <c r="M318" t="s" s="4"/>
      <c r="N318" t="s" s="4"/>
      <c r="O318" t="n" s="5">
        <v>851031.6</v>
      </c>
      <c r="P318" t="n" s="5">
        <v>8.51</v>
      </c>
      <c r="Q318" t="s" s="4">
        <v>395</v>
      </c>
      <c r="R318" t="s" s="4">
        <v>892</v>
      </c>
      <c r="S318" t="s" s="4"/>
      <c r="T318" t="s" s="4"/>
      <c r="U318" t="s" s="4"/>
    </row>
    <row r="319" spans="1:21">
      <c r="A319" t="n" s="2">
        <v>318</v>
      </c>
      <c r="B319" s="3">
        <f>HYPERLINK("https://my.zakupivli.pro/remote/dispatcher/state_purchase_view/63647346", "UA-2025-11-20-006158-a")</f>
        <v/>
      </c>
      <c r="C319" t="s" s="4">
        <v>5</v>
      </c>
      <c r="D319" t="s" s="4">
        <v>1307</v>
      </c>
      <c r="E319" t="s" s="4">
        <v>1135</v>
      </c>
      <c r="F319" t="s" s="4"/>
      <c r="G319" t="s" s="4">
        <v>4</v>
      </c>
      <c r="H319" t="s" s="4">
        <v>4</v>
      </c>
      <c r="I319" t="n" s="2">
        <v>19</v>
      </c>
      <c r="J319" t="s" s="4">
        <v>727</v>
      </c>
      <c r="K319" t="s" s="4">
        <v>1229</v>
      </c>
      <c r="L319" t="n" s="5">
        <v>100000.0</v>
      </c>
      <c r="M319" t="s" s="4"/>
      <c r="N319" t="s" s="4"/>
      <c r="O319" t="n" s="5">
        <v>852000.0</v>
      </c>
      <c r="P319" t="n" s="5">
        <v>8.52</v>
      </c>
      <c r="Q319" t="s" s="4">
        <v>425</v>
      </c>
      <c r="R319" t="s" s="4">
        <v>1311</v>
      </c>
      <c r="S319" t="s" s="4"/>
      <c r="T319" t="s" s="4"/>
      <c r="U319" t="s" s="4"/>
    </row>
    <row r="320" spans="1:21">
      <c r="A320" t="n" s="2">
        <v>319</v>
      </c>
      <c r="B320" s="3">
        <f>HYPERLINK("https://my.zakupivli.pro/remote/dispatcher/state_purchase_view/63647346", "UA-2025-11-20-006158-a")</f>
        <v/>
      </c>
      <c r="C320" t="s" s="4">
        <v>5</v>
      </c>
      <c r="D320" t="s" s="4">
        <v>1307</v>
      </c>
      <c r="E320" t="s" s="4">
        <v>1135</v>
      </c>
      <c r="F320" t="s" s="4"/>
      <c r="G320" t="s" s="4">
        <v>4</v>
      </c>
      <c r="H320" t="s" s="4">
        <v>4</v>
      </c>
      <c r="I320" t="n" s="2">
        <v>19</v>
      </c>
      <c r="J320" t="s" s="4">
        <v>818</v>
      </c>
      <c r="K320" t="s" s="4">
        <v>1281</v>
      </c>
      <c r="L320" t="n" s="5">
        <v>100000.0</v>
      </c>
      <c r="M320" t="s" s="4"/>
      <c r="N320" t="s" s="4"/>
      <c r="O320" t="n" s="5">
        <v>855711.6</v>
      </c>
      <c r="P320" t="n" s="5">
        <v>8.56</v>
      </c>
      <c r="Q320" t="s" s="4">
        <v>473</v>
      </c>
      <c r="R320" t="s" s="4">
        <v>1168</v>
      </c>
      <c r="S320" t="s" s="4"/>
      <c r="T320" t="s" s="4"/>
      <c r="U320" t="s" s="4"/>
    </row>
    <row r="321" spans="1:21">
      <c r="A321" t="n" s="2">
        <v>320</v>
      </c>
      <c r="B321" s="3">
        <f>HYPERLINK("https://my.zakupivli.pro/remote/dispatcher/state_purchase_view/63647346", "UA-2025-11-20-006158-a")</f>
        <v/>
      </c>
      <c r="C321" t="s" s="4">
        <v>5</v>
      </c>
      <c r="D321" t="s" s="4">
        <v>1307</v>
      </c>
      <c r="E321" t="s" s="4">
        <v>1135</v>
      </c>
      <c r="F321" t="s" s="4"/>
      <c r="G321" t="s" s="4">
        <v>4</v>
      </c>
      <c r="H321" t="s" s="4">
        <v>4</v>
      </c>
      <c r="I321" t="n" s="2">
        <v>19</v>
      </c>
      <c r="J321" t="s" s="4">
        <v>764</v>
      </c>
      <c r="K321" t="s" s="4">
        <v>1238</v>
      </c>
      <c r="L321" t="n" s="5">
        <v>100000.0</v>
      </c>
      <c r="M321" t="s" s="4"/>
      <c r="N321" t="s" s="4"/>
      <c r="O321" t="n" s="5">
        <v>861831.6</v>
      </c>
      <c r="P321" t="n" s="5">
        <v>8.62</v>
      </c>
      <c r="Q321" t="s" s="4">
        <v>185</v>
      </c>
      <c r="R321" t="s" s="4">
        <v>938</v>
      </c>
      <c r="S321" t="s" s="4"/>
      <c r="T321" t="s" s="4"/>
      <c r="U321" t="s" s="4"/>
    </row>
    <row r="322" spans="1:21">
      <c r="A322" t="n" s="2">
        <v>321</v>
      </c>
      <c r="B322" s="3">
        <f>HYPERLINK("https://my.zakupivli.pro/remote/dispatcher/state_purchase_view/63647346", "UA-2025-11-20-006158-a")</f>
        <v/>
      </c>
      <c r="C322" t="s" s="4">
        <v>5</v>
      </c>
      <c r="D322" t="s" s="4">
        <v>1307</v>
      </c>
      <c r="E322" t="s" s="4">
        <v>1135</v>
      </c>
      <c r="F322" t="s" s="4"/>
      <c r="G322" t="s" s="4">
        <v>4</v>
      </c>
      <c r="H322" t="s" s="4">
        <v>4</v>
      </c>
      <c r="I322" t="n" s="2">
        <v>19</v>
      </c>
      <c r="J322" t="s" s="4">
        <v>773</v>
      </c>
      <c r="K322" t="s" s="4">
        <v>1243</v>
      </c>
      <c r="L322" t="n" s="5">
        <v>100000.0</v>
      </c>
      <c r="M322" t="s" s="4"/>
      <c r="N322" t="s" s="4"/>
      <c r="O322" t="n" s="5">
        <v>867831.6</v>
      </c>
      <c r="P322" t="n" s="5">
        <v>8.68</v>
      </c>
      <c r="Q322" t="s" s="4">
        <v>156</v>
      </c>
      <c r="R322" t="s" s="4">
        <v>1094</v>
      </c>
      <c r="S322" t="s" s="4"/>
      <c r="T322" t="s" s="4"/>
      <c r="U322" t="s" s="4"/>
    </row>
    <row r="323" spans="1:21">
      <c r="A323" t="n" s="2">
        <v>322</v>
      </c>
      <c r="B323" s="3">
        <f>HYPERLINK("https://my.zakupivli.pro/remote/dispatcher/state_purchase_view/63647346", "UA-2025-11-20-006158-a")</f>
        <v/>
      </c>
      <c r="C323" t="s" s="4">
        <v>5</v>
      </c>
      <c r="D323" t="s" s="4">
        <v>1307</v>
      </c>
      <c r="E323" t="s" s="4">
        <v>1135</v>
      </c>
      <c r="F323" t="s" s="4"/>
      <c r="G323" t="s" s="4">
        <v>4</v>
      </c>
      <c r="H323" t="s" s="4">
        <v>4</v>
      </c>
      <c r="I323" t="n" s="2">
        <v>19</v>
      </c>
      <c r="J323" t="s" s="4">
        <v>718</v>
      </c>
      <c r="K323" t="s" s="4">
        <v>1212</v>
      </c>
      <c r="L323" t="n" s="5">
        <v>100000.0</v>
      </c>
      <c r="M323" t="s" s="4"/>
      <c r="N323" t="s" s="4"/>
      <c r="O323" t="n" s="5">
        <v>868800.0</v>
      </c>
      <c r="P323" t="n" s="5">
        <v>8.69</v>
      </c>
      <c r="Q323" t="s" s="4">
        <v>331</v>
      </c>
      <c r="R323" t="s" s="4">
        <v>887</v>
      </c>
      <c r="S323" t="s" s="4"/>
      <c r="T323" t="s" s="4"/>
      <c r="U323" t="s" s="4"/>
    </row>
    <row r="324" spans="1:21">
      <c r="A324" t="n" s="2">
        <v>323</v>
      </c>
      <c r="B324" s="3">
        <f>HYPERLINK("https://my.zakupivli.pro/remote/dispatcher/state_purchase_view/63647346", "UA-2025-11-20-006158-a")</f>
        <v/>
      </c>
      <c r="C324" t="s" s="4">
        <v>5</v>
      </c>
      <c r="D324" t="s" s="4">
        <v>1307</v>
      </c>
      <c r="E324" t="s" s="4">
        <v>1135</v>
      </c>
      <c r="F324" t="s" s="4"/>
      <c r="G324" t="s" s="4">
        <v>4</v>
      </c>
      <c r="H324" t="s" s="4">
        <v>4</v>
      </c>
      <c r="I324" t="n" s="2">
        <v>19</v>
      </c>
      <c r="J324" t="s" s="4">
        <v>751</v>
      </c>
      <c r="K324" t="s" s="4">
        <v>1284</v>
      </c>
      <c r="L324" t="n" s="5">
        <v>100000.0</v>
      </c>
      <c r="M324" t="s" s="4"/>
      <c r="N324" t="s" s="4"/>
      <c r="O324" t="n" s="5">
        <v>873831.6</v>
      </c>
      <c r="P324" t="n" s="5">
        <v>8.74</v>
      </c>
      <c r="Q324" t="s" s="4">
        <v>357</v>
      </c>
      <c r="R324" t="s" s="4">
        <v>1201</v>
      </c>
      <c r="S324" t="s" s="4"/>
      <c r="T324" t="s" s="4"/>
      <c r="U324" t="s" s="4"/>
    </row>
    <row r="325" spans="1:21">
      <c r="A325" t="n" s="2">
        <v>324</v>
      </c>
      <c r="B325" s="3">
        <f>HYPERLINK("https://my.zakupivli.pro/remote/dispatcher/state_purchase_view/63647346", "UA-2025-11-20-006158-a")</f>
        <v/>
      </c>
      <c r="C325" t="s" s="4">
        <v>5</v>
      </c>
      <c r="D325" t="s" s="4">
        <v>1307</v>
      </c>
      <c r="E325" t="s" s="4">
        <v>1135</v>
      </c>
      <c r="F325" t="s" s="4"/>
      <c r="G325" t="s" s="4">
        <v>4</v>
      </c>
      <c r="H325" t="s" s="4">
        <v>4</v>
      </c>
      <c r="I325" t="n" s="2">
        <v>19</v>
      </c>
      <c r="J325" t="s" s="4">
        <v>696</v>
      </c>
      <c r="K325" t="s" s="4">
        <v>1213</v>
      </c>
      <c r="L325" t="n" s="5">
        <v>100000.0</v>
      </c>
      <c r="M325" t="s" s="4"/>
      <c r="N325" t="s" s="4"/>
      <c r="O325" t="n" s="5">
        <v>873831.6</v>
      </c>
      <c r="P325" t="n" s="5">
        <v>8.74</v>
      </c>
      <c r="Q325" t="s" s="4">
        <v>467</v>
      </c>
      <c r="R325" t="s" s="4">
        <v>963</v>
      </c>
      <c r="S325" t="s" s="4"/>
      <c r="T325" t="s" s="4"/>
      <c r="U325" t="s" s="4"/>
    </row>
    <row r="326" spans="1:21">
      <c r="A326" t="n" s="2">
        <v>325</v>
      </c>
      <c r="B326" s="3">
        <f>HYPERLINK("https://my.zakupivli.pro/remote/dispatcher/state_purchase_view/63647346", "UA-2025-11-20-006158-a")</f>
        <v/>
      </c>
      <c r="C326" t="s" s="4">
        <v>5</v>
      </c>
      <c r="D326" t="s" s="4">
        <v>1307</v>
      </c>
      <c r="E326" t="s" s="4">
        <v>1135</v>
      </c>
      <c r="F326" t="s" s="4"/>
      <c r="G326" t="s" s="4">
        <v>4</v>
      </c>
      <c r="H326" t="s" s="4">
        <v>4</v>
      </c>
      <c r="I326" t="n" s="2">
        <v>19</v>
      </c>
      <c r="J326" t="s" s="4">
        <v>736</v>
      </c>
      <c r="K326" t="s" s="4">
        <v>1251</v>
      </c>
      <c r="L326" t="n" s="5">
        <v>100000.0</v>
      </c>
      <c r="M326" t="s" s="4"/>
      <c r="N326" t="s" s="4"/>
      <c r="O326" t="n" s="5">
        <v>881496.0</v>
      </c>
      <c r="P326" t="n" s="5">
        <v>8.81</v>
      </c>
      <c r="Q326" t="s" s="4">
        <v>417</v>
      </c>
      <c r="R326" t="s" s="4">
        <v>1123</v>
      </c>
      <c r="S326" t="s" s="4"/>
      <c r="T326" t="s" s="4"/>
      <c r="U326" t="s" s="4"/>
    </row>
    <row r="327" spans="1:21">
      <c r="A327" t="n" s="2">
        <v>326</v>
      </c>
      <c r="B327" s="3">
        <f>HYPERLINK("https://my.zakupivli.pro/remote/dispatcher/state_purchase_view/63647346", "UA-2025-11-20-006158-a")</f>
        <v/>
      </c>
      <c r="C327" t="s" s="4">
        <v>5</v>
      </c>
      <c r="D327" t="s" s="4">
        <v>1307</v>
      </c>
      <c r="E327" t="s" s="4">
        <v>1135</v>
      </c>
      <c r="F327" t="s" s="4"/>
      <c r="G327" t="s" s="4">
        <v>4</v>
      </c>
      <c r="H327" t="s" s="4">
        <v>4</v>
      </c>
      <c r="I327" t="n" s="2">
        <v>19</v>
      </c>
      <c r="J327" t="s" s="4">
        <v>831</v>
      </c>
      <c r="K327" t="s" s="4">
        <v>1219</v>
      </c>
      <c r="L327" t="n" s="5">
        <v>100000.0</v>
      </c>
      <c r="M327" t="s" s="4"/>
      <c r="N327" t="s" s="4"/>
      <c r="O327" t="n" s="5">
        <v>892347.6</v>
      </c>
      <c r="P327" t="n" s="5">
        <v>8.92</v>
      </c>
      <c r="Q327" t="s" s="4">
        <v>468</v>
      </c>
      <c r="R327" t="s" s="4">
        <v>1116</v>
      </c>
      <c r="S327" t="s" s="4"/>
      <c r="T327" t="s" s="4"/>
      <c r="U327" t="s" s="4"/>
    </row>
    <row r="328" spans="1:21">
      <c r="A328" t="n" s="2">
        <v>327</v>
      </c>
      <c r="B328" s="3">
        <f>HYPERLINK("https://my.zakupivli.pro/remote/dispatcher/state_purchase_view/63647346", "UA-2025-11-20-006158-a")</f>
        <v/>
      </c>
      <c r="C328" t="s" s="4">
        <v>5</v>
      </c>
      <c r="D328" t="s" s="4">
        <v>1307</v>
      </c>
      <c r="E328" t="s" s="4">
        <v>1135</v>
      </c>
      <c r="F328" t="s" s="4"/>
      <c r="G328" t="s" s="4">
        <v>4</v>
      </c>
      <c r="H328" t="s" s="4">
        <v>4</v>
      </c>
      <c r="I328" t="n" s="2">
        <v>19</v>
      </c>
      <c r="J328" t="s" s="4">
        <v>817</v>
      </c>
      <c r="K328" t="s" s="4">
        <v>1247</v>
      </c>
      <c r="L328" t="n" s="5">
        <v>100000.0</v>
      </c>
      <c r="M328" t="s" s="4"/>
      <c r="N328" t="s" s="4"/>
      <c r="O328" t="n" s="5">
        <v>896700.0</v>
      </c>
      <c r="P328" t="n" s="5">
        <v>8.97</v>
      </c>
      <c r="Q328" t="s" s="4">
        <v>420</v>
      </c>
      <c r="R328" t="s" s="4">
        <v>1176</v>
      </c>
      <c r="S328" t="s" s="4"/>
      <c r="T328" t="s" s="4"/>
      <c r="U328" t="s" s="4"/>
    </row>
    <row r="329" spans="1:21">
      <c r="A329" t="n" s="2">
        <v>328</v>
      </c>
      <c r="B329" s="3">
        <f>HYPERLINK("https://my.zakupivli.pro/remote/dispatcher/state_purchase_view/63647346", "UA-2025-11-20-006158-a")</f>
        <v/>
      </c>
      <c r="C329" t="s" s="4">
        <v>5</v>
      </c>
      <c r="D329" t="s" s="4">
        <v>1307</v>
      </c>
      <c r="E329" t="s" s="4">
        <v>1135</v>
      </c>
      <c r="F329" t="s" s="4"/>
      <c r="G329" t="s" s="4">
        <v>4</v>
      </c>
      <c r="H329" t="s" s="4">
        <v>4</v>
      </c>
      <c r="I329" t="n" s="2">
        <v>19</v>
      </c>
      <c r="J329" t="s" s="4">
        <v>776</v>
      </c>
      <c r="K329" t="s" s="4">
        <v>1253</v>
      </c>
      <c r="L329" t="n" s="5">
        <v>100000.0</v>
      </c>
      <c r="M329" t="s" s="4"/>
      <c r="N329" t="s" s="4"/>
      <c r="O329" t="n" s="5">
        <v>897600.0</v>
      </c>
      <c r="P329" t="n" s="5">
        <v>8.98</v>
      </c>
      <c r="Q329" t="s" s="4">
        <v>184</v>
      </c>
      <c r="R329" t="s" s="4">
        <v>1199</v>
      </c>
      <c r="S329" t="s" s="4"/>
      <c r="T329" t="s" s="4"/>
      <c r="U329" t="s" s="4"/>
    </row>
    <row r="330" spans="1:21">
      <c r="A330" t="n" s="2">
        <v>329</v>
      </c>
      <c r="B330" s="3">
        <f>HYPERLINK("https://my.zakupivli.pro/remote/dispatcher/state_purchase_view/63647346", "UA-2025-11-20-006158-a")</f>
        <v/>
      </c>
      <c r="C330" t="s" s="4">
        <v>5</v>
      </c>
      <c r="D330" t="s" s="4">
        <v>1307</v>
      </c>
      <c r="E330" t="s" s="4">
        <v>1135</v>
      </c>
      <c r="F330" t="s" s="4"/>
      <c r="G330" t="s" s="4">
        <v>4</v>
      </c>
      <c r="H330" t="s" s="4">
        <v>4</v>
      </c>
      <c r="I330" t="n" s="2">
        <v>19</v>
      </c>
      <c r="J330" t="s" s="4">
        <v>678</v>
      </c>
      <c r="K330" t="s" s="4">
        <v>1272</v>
      </c>
      <c r="L330" t="n" s="5">
        <v>100000.0</v>
      </c>
      <c r="M330" t="s" s="4"/>
      <c r="N330" t="s" s="4"/>
      <c r="O330" t="n" s="5">
        <v>900000.0</v>
      </c>
      <c r="P330" t="n" s="5">
        <v>9.00</v>
      </c>
      <c r="Q330" t="s" s="4">
        <v>562</v>
      </c>
      <c r="R330" t="s" s="4">
        <v>891</v>
      </c>
      <c r="S330" t="s" s="4"/>
      <c r="T330" t="s" s="4"/>
      <c r="U330" t="s" s="4"/>
    </row>
    <row r="331" spans="1:21">
      <c r="A331" t="n" s="2">
        <v>330</v>
      </c>
      <c r="B331" s="3">
        <f>HYPERLINK("https://my.zakupivli.pro/remote/dispatcher/state_purchase_view/63647346", "UA-2025-11-20-006158-a")</f>
        <v/>
      </c>
      <c r="C331" t="s" s="4">
        <v>5</v>
      </c>
      <c r="D331" t="s" s="4">
        <v>1307</v>
      </c>
      <c r="E331" t="s" s="4">
        <v>1135</v>
      </c>
      <c r="F331" t="s" s="4"/>
      <c r="G331" t="s" s="4">
        <v>4</v>
      </c>
      <c r="H331" t="s" s="4">
        <v>4</v>
      </c>
      <c r="I331" t="n" s="2">
        <v>19</v>
      </c>
      <c r="J331" t="s" s="4">
        <v>814</v>
      </c>
      <c r="K331" t="s" s="4">
        <v>1280</v>
      </c>
      <c r="L331" t="n" s="5">
        <v>100000.0</v>
      </c>
      <c r="M331" t="s" s="4"/>
      <c r="N331" t="s" s="4"/>
      <c r="O331" t="n" s="5">
        <v>902631.6</v>
      </c>
      <c r="P331" t="n" s="5">
        <v>9.03</v>
      </c>
      <c r="Q331" t="s" s="4">
        <v>371</v>
      </c>
      <c r="R331" t="s" s="4">
        <v>866</v>
      </c>
      <c r="S331" t="s" s="4"/>
      <c r="T331" t="s" s="4"/>
      <c r="U331" t="s" s="4"/>
    </row>
    <row r="332" spans="1:21">
      <c r="A332" t="n" s="2">
        <v>331</v>
      </c>
      <c r="B332" s="3">
        <f>HYPERLINK("https://my.zakupivli.pro/remote/dispatcher/state_purchase_view/63647346", "UA-2025-11-20-006158-a")</f>
        <v/>
      </c>
      <c r="C332" t="s" s="4">
        <v>5</v>
      </c>
      <c r="D332" t="s" s="4">
        <v>1307</v>
      </c>
      <c r="E332" t="s" s="4">
        <v>1135</v>
      </c>
      <c r="F332" t="s" s="4"/>
      <c r="G332" t="s" s="4">
        <v>4</v>
      </c>
      <c r="H332" t="s" s="4">
        <v>4</v>
      </c>
      <c r="I332" t="n" s="2">
        <v>19</v>
      </c>
      <c r="J332" t="s" s="4">
        <v>790</v>
      </c>
      <c r="K332" t="s" s="4">
        <v>1228</v>
      </c>
      <c r="L332" t="n" s="5">
        <v>100000.0</v>
      </c>
      <c r="M332" t="s" s="4"/>
      <c r="N332" t="s" s="4"/>
      <c r="O332" t="n" s="5">
        <v>956400.0</v>
      </c>
      <c r="P332" t="n" s="5">
        <v>9.56</v>
      </c>
      <c r="Q332" t="s" s="4">
        <v>279</v>
      </c>
      <c r="R332" t="s" s="4">
        <v>1313</v>
      </c>
      <c r="S332" t="s" s="4"/>
      <c r="T332" t="s" s="4"/>
      <c r="U332" t="s" s="4"/>
    </row>
    <row r="333" spans="1:21">
      <c r="A333" t="n" s="2">
        <v>332</v>
      </c>
      <c r="B333" s="3">
        <f>HYPERLINK("https://my.zakupivli.pro/remote/dispatcher/state_purchase_view/63647346", "UA-2025-11-20-006158-a")</f>
        <v/>
      </c>
      <c r="C333" t="s" s="4">
        <v>5</v>
      </c>
      <c r="D333" t="s" s="4">
        <v>1307</v>
      </c>
      <c r="E333" t="s" s="4">
        <v>1135</v>
      </c>
      <c r="F333" t="s" s="4"/>
      <c r="G333" t="s" s="4">
        <v>4</v>
      </c>
      <c r="H333" t="s" s="4">
        <v>4</v>
      </c>
      <c r="I333" t="n" s="2">
        <v>19</v>
      </c>
      <c r="J333" t="s" s="4">
        <v>737</v>
      </c>
      <c r="K333" t="s" s="4">
        <v>1267</v>
      </c>
      <c r="L333" t="n" s="5">
        <v>100000.0</v>
      </c>
      <c r="M333" t="s" s="4"/>
      <c r="N333" t="s" s="4"/>
      <c r="O333" t="n" s="5">
        <v>960000.0</v>
      </c>
      <c r="P333" t="n" s="5">
        <v>9.60</v>
      </c>
      <c r="Q333" t="s" s="4">
        <v>495</v>
      </c>
      <c r="R333" t="s" s="4">
        <v>927</v>
      </c>
      <c r="S333" t="s" s="4"/>
      <c r="T333" t="s" s="4"/>
      <c r="U333" t="s" s="4"/>
    </row>
    <row r="334" spans="1:21">
      <c r="A334" t="n" s="2">
        <v>333</v>
      </c>
      <c r="B334" s="3">
        <f>HYPERLINK("https://my.zakupivli.pro/remote/dispatcher/state_purchase_view/63647241", "UA-2025-11-20-006080-a")</f>
        <v/>
      </c>
      <c r="C334" t="s" s="4">
        <v>686</v>
      </c>
      <c r="D334" t="s" s="4">
        <v>1024</v>
      </c>
      <c r="E334" t="s" s="4">
        <v>1135</v>
      </c>
      <c r="F334" t="s" s="4"/>
      <c r="G334" t="s" s="4">
        <v>4</v>
      </c>
      <c r="H334" t="s" s="4">
        <v>4</v>
      </c>
      <c r="I334" t="n" s="2">
        <v>2</v>
      </c>
      <c r="J334" t="s" s="4">
        <v>818</v>
      </c>
      <c r="K334" t="s" s="4">
        <v>1281</v>
      </c>
      <c r="L334" t="n" s="5">
        <v>120000.0</v>
      </c>
      <c r="M334" t="s" s="4"/>
      <c r="N334" t="s" s="4"/>
      <c r="O334" t="n" s="5">
        <v>905443.2</v>
      </c>
      <c r="P334" t="n" s="5">
        <v>7.55</v>
      </c>
      <c r="Q334" t="s" s="4">
        <v>500</v>
      </c>
      <c r="R334" t="s" s="4">
        <v>1168</v>
      </c>
      <c r="S334" t="s" s="4"/>
      <c r="T334" t="s" s="4"/>
      <c r="U334" t="s" s="4"/>
    </row>
    <row r="335" spans="1:21">
      <c r="A335" t="n" s="2">
        <v>334</v>
      </c>
      <c r="B335" s="3">
        <f>HYPERLINK("https://my.zakupivli.pro/remote/dispatcher/state_purchase_view/63647241", "UA-2025-11-20-006080-a")</f>
        <v/>
      </c>
      <c r="C335" t="s" s="4">
        <v>686</v>
      </c>
      <c r="D335" t="s" s="4">
        <v>1024</v>
      </c>
      <c r="E335" t="s" s="4">
        <v>1135</v>
      </c>
      <c r="F335" t="s" s="4"/>
      <c r="G335" t="s" s="4">
        <v>4</v>
      </c>
      <c r="H335" t="s" s="4">
        <v>4</v>
      </c>
      <c r="I335" t="n" s="2">
        <v>2</v>
      </c>
      <c r="J335" t="s" s="4">
        <v>801</v>
      </c>
      <c r="K335" t="s" s="4">
        <v>1237</v>
      </c>
      <c r="L335" t="n" s="5">
        <v>120000.0</v>
      </c>
      <c r="M335" t="s" s="4"/>
      <c r="N335" t="s" s="4"/>
      <c r="O335" t="n" s="5">
        <v>1031937.12</v>
      </c>
      <c r="P335" t="n" s="5">
        <v>8.60</v>
      </c>
      <c r="Q335" t="s" s="4">
        <v>338</v>
      </c>
      <c r="R335" t="s" s="4">
        <v>1160</v>
      </c>
      <c r="S335" t="s" s="4"/>
      <c r="T335" t="s" s="4"/>
      <c r="U335" t="s" s="4"/>
    </row>
    <row r="336" spans="1:21">
      <c r="A336" t="n" s="2">
        <v>335</v>
      </c>
      <c r="B336" s="3">
        <f>HYPERLINK("https://my.zakupivli.pro/remote/dispatcher/state_purchase_view/63647197", "UA-2025-11-20-005393-a")</f>
        <v/>
      </c>
      <c r="C336" t="s" s="4">
        <v>634</v>
      </c>
      <c r="D336" t="s" s="4">
        <v>881</v>
      </c>
      <c r="E336" t="s" s="4">
        <v>1135</v>
      </c>
      <c r="F336" t="s" s="4"/>
      <c r="G336" t="s" s="4">
        <v>4</v>
      </c>
      <c r="H336" t="s" s="4">
        <v>4</v>
      </c>
      <c r="I336" t="n" s="2">
        <v>1</v>
      </c>
      <c r="J336" t="s" s="4">
        <v>747</v>
      </c>
      <c r="K336" t="s" s="4">
        <v>1227</v>
      </c>
      <c r="L336" t="n" s="5">
        <v>8959.0</v>
      </c>
      <c r="M336" t="s" s="4"/>
      <c r="N336" t="s" s="4"/>
      <c r="O336" t="n" s="5">
        <v>115525.76</v>
      </c>
      <c r="P336" t="n" s="5">
        <v>12.89</v>
      </c>
      <c r="Q336" t="s" s="4">
        <v>450</v>
      </c>
      <c r="R336" t="s" s="4">
        <v>1189</v>
      </c>
      <c r="S336" t="s" s="4"/>
      <c r="T336" t="s" s="4"/>
      <c r="U336" t="s" s="4"/>
    </row>
    <row r="337" spans="1:21">
      <c r="A337" t="n" s="2">
        <v>336</v>
      </c>
      <c r="B337" s="3">
        <f>HYPERLINK("https://my.zakupivli.pro/remote/dispatcher/state_purchase_view/63647196", "UA-2025-11-20-006003-a")</f>
        <v/>
      </c>
      <c r="C337" t="s" s="4">
        <v>729</v>
      </c>
      <c r="D337" t="s" s="4">
        <v>903</v>
      </c>
      <c r="E337" t="s" s="4">
        <v>1135</v>
      </c>
      <c r="F337" t="s" s="4"/>
      <c r="G337" t="s" s="4">
        <v>4</v>
      </c>
      <c r="H337" t="s" s="4">
        <v>4</v>
      </c>
      <c r="I337" t="n" s="2">
        <v>1</v>
      </c>
      <c r="J337" t="s" s="4">
        <v>764</v>
      </c>
      <c r="K337" t="s" s="4">
        <v>1238</v>
      </c>
      <c r="L337" t="n" s="5">
        <v>15000.0</v>
      </c>
      <c r="M337" t="s" s="4"/>
      <c r="N337" t="s" s="4"/>
      <c r="O337" t="n" s="5">
        <v>136492.74</v>
      </c>
      <c r="P337" t="n" s="5">
        <v>9.10</v>
      </c>
      <c r="Q337" t="s" s="4">
        <v>182</v>
      </c>
      <c r="R337" t="s" s="4">
        <v>938</v>
      </c>
      <c r="S337" t="s" s="4"/>
      <c r="T337" t="s" s="4"/>
      <c r="U337" t="s" s="4"/>
    </row>
    <row r="338" spans="1:21">
      <c r="A338" t="n" s="2">
        <v>337</v>
      </c>
      <c r="B338" s="3">
        <f>HYPERLINK("https://my.zakupivli.pro/remote/dispatcher/state_purchase_view/63647126", "UA-2025-11-20-005587-a")</f>
        <v/>
      </c>
      <c r="C338" t="s" s="4">
        <v>650</v>
      </c>
      <c r="D338" t="s" s="4">
        <v>1145</v>
      </c>
      <c r="E338" t="s" s="4">
        <v>1135</v>
      </c>
      <c r="F338" t="s" s="4"/>
      <c r="G338" t="s" s="4">
        <v>4</v>
      </c>
      <c r="H338" t="s" s="4">
        <v>4</v>
      </c>
      <c r="I338" t="n" s="2">
        <v>0</v>
      </c>
      <c r="J338" t="s" s="4"/>
      <c r="K338" t="s" s="4"/>
      <c r="L338" t="n" s="5">
        <v>8500.0</v>
      </c>
      <c r="M338" t="s" s="4"/>
      <c r="N338" t="s" s="4"/>
      <c r="O338" t="s" s="4"/>
      <c r="P338" t="s" s="4"/>
      <c r="Q338" t="s" s="4">
        <v>4</v>
      </c>
      <c r="R338" t="s" s="4"/>
      <c r="S338" t="s" s="4"/>
      <c r="T338" t="s" s="4"/>
      <c r="U338" t="s" s="4"/>
    </row>
    <row r="339" spans="1:21">
      <c r="A339" t="n" s="2">
        <v>338</v>
      </c>
      <c r="B339" s="3">
        <f>HYPERLINK("https://my.zakupivli.pro/remote/dispatcher/state_purchase_view/63646716", "UA-2025-11-20-005881-a")</f>
        <v/>
      </c>
      <c r="C339" t="s" s="4">
        <v>659</v>
      </c>
      <c r="D339" t="s" s="4">
        <v>1042</v>
      </c>
      <c r="E339" t="s" s="4">
        <v>1135</v>
      </c>
      <c r="F339" t="s" s="4"/>
      <c r="G339" t="s" s="4">
        <v>4</v>
      </c>
      <c r="H339" t="s" s="4">
        <v>4</v>
      </c>
      <c r="I339" t="n" s="2">
        <v>1</v>
      </c>
      <c r="J339" t="s" s="4">
        <v>743</v>
      </c>
      <c r="K339" t="s" s="4">
        <v>1211</v>
      </c>
      <c r="L339" t="n" s="5">
        <v>9750.0</v>
      </c>
      <c r="M339" t="s" s="4"/>
      <c r="N339" t="s" s="4"/>
      <c r="O339" t="n" s="5">
        <v>84825.0</v>
      </c>
      <c r="P339" t="n" s="5">
        <v>8.70</v>
      </c>
      <c r="Q339" t="s" s="4">
        <v>503</v>
      </c>
      <c r="R339" t="s" s="4">
        <v>1190</v>
      </c>
      <c r="S339" t="s" s="4"/>
      <c r="T339" t="s" s="4"/>
      <c r="U339" t="s" s="4"/>
    </row>
    <row r="340" spans="1:21">
      <c r="A340" t="n" s="2">
        <v>339</v>
      </c>
      <c r="B340" s="3">
        <f>HYPERLINK("https://my.zakupivli.pro/remote/dispatcher/state_purchase_view/63646364", "UA-2025-11-20-005821-a")</f>
        <v/>
      </c>
      <c r="C340" t="s" s="4">
        <v>7</v>
      </c>
      <c r="D340" t="s" s="4">
        <v>1053</v>
      </c>
      <c r="E340" t="s" s="4">
        <v>1135</v>
      </c>
      <c r="F340" t="s" s="4"/>
      <c r="G340" t="s" s="4">
        <v>4</v>
      </c>
      <c r="H340" t="s" s="4">
        <v>4</v>
      </c>
      <c r="I340" t="n" s="2">
        <v>2</v>
      </c>
      <c r="J340" t="s" s="4">
        <v>776</v>
      </c>
      <c r="K340" t="s" s="4">
        <v>1253</v>
      </c>
      <c r="L340" t="n" s="5">
        <v>6661.0</v>
      </c>
      <c r="M340" t="s" s="4"/>
      <c r="N340" t="s" s="4"/>
      <c r="O340" t="n" s="5">
        <v>61747.47</v>
      </c>
      <c r="P340" t="n" s="5">
        <v>9.27</v>
      </c>
      <c r="Q340" t="s" s="4">
        <v>188</v>
      </c>
      <c r="R340" t="s" s="4">
        <v>1200</v>
      </c>
      <c r="S340" t="s" s="4"/>
      <c r="T340" t="s" s="4"/>
      <c r="U340" t="s" s="4"/>
    </row>
    <row r="341" spans="1:21">
      <c r="A341" t="n" s="2">
        <v>340</v>
      </c>
      <c r="B341" s="3">
        <f>HYPERLINK("https://my.zakupivli.pro/remote/dispatcher/state_purchase_view/63646364", "UA-2025-11-20-005821-a")</f>
        <v/>
      </c>
      <c r="C341" t="s" s="4">
        <v>7</v>
      </c>
      <c r="D341" t="s" s="4">
        <v>1053</v>
      </c>
      <c r="E341" t="s" s="4">
        <v>1135</v>
      </c>
      <c r="F341" t="s" s="4"/>
      <c r="G341" t="s" s="4">
        <v>4</v>
      </c>
      <c r="H341" t="s" s="4">
        <v>4</v>
      </c>
      <c r="I341" t="n" s="2">
        <v>2</v>
      </c>
      <c r="J341" t="s" s="4">
        <v>812</v>
      </c>
      <c r="K341" t="s" s="4">
        <v>1221</v>
      </c>
      <c r="L341" t="n" s="5">
        <v>6661.0</v>
      </c>
      <c r="M341" t="s" s="4"/>
      <c r="N341" t="s" s="4"/>
      <c r="O341" t="n" s="5">
        <v>63287.0</v>
      </c>
      <c r="P341" t="n" s="5">
        <v>9.50</v>
      </c>
      <c r="Q341" t="s" s="4">
        <v>435</v>
      </c>
      <c r="R341" t="s" s="4">
        <v>1179</v>
      </c>
      <c r="S341" t="s" s="4"/>
      <c r="T341" t="s" s="4"/>
      <c r="U341" t="s" s="4"/>
    </row>
    <row r="342" spans="1:21">
      <c r="A342" t="n" s="2">
        <v>341</v>
      </c>
      <c r="B342" s="3">
        <f>HYPERLINK("https://my.zakupivli.pro/remote/dispatcher/state_purchase_view/63646501", "UA-2025-11-20-005613-a")</f>
        <v/>
      </c>
      <c r="C342" t="s" s="4">
        <v>53</v>
      </c>
      <c r="D342" t="s" s="4">
        <v>1061</v>
      </c>
      <c r="E342" t="s" s="4">
        <v>1135</v>
      </c>
      <c r="F342" t="s" s="4"/>
      <c r="G342" t="s" s="4">
        <v>4</v>
      </c>
      <c r="H342" t="s" s="4">
        <v>4</v>
      </c>
      <c r="I342" t="n" s="2">
        <v>3</v>
      </c>
      <c r="J342" t="s" s="4">
        <v>804</v>
      </c>
      <c r="K342" t="s" s="4">
        <v>1239</v>
      </c>
      <c r="L342" t="n" s="5">
        <v>10888.0</v>
      </c>
      <c r="M342" t="s" s="4"/>
      <c r="N342" t="s" s="4"/>
      <c r="O342" t="n" s="5">
        <v>101574.98</v>
      </c>
      <c r="P342" t="n" s="5">
        <v>9.33</v>
      </c>
      <c r="Q342" t="s" s="4">
        <v>554</v>
      </c>
      <c r="R342" t="s" s="4">
        <v>1107</v>
      </c>
      <c r="S342" t="s" s="4"/>
      <c r="T342" t="s" s="4"/>
      <c r="U342" t="s" s="4"/>
    </row>
    <row r="343" spans="1:21">
      <c r="A343" t="n" s="2">
        <v>342</v>
      </c>
      <c r="B343" s="3">
        <f>HYPERLINK("https://my.zakupivli.pro/remote/dispatcher/state_purchase_view/63646501", "UA-2025-11-20-005613-a")</f>
        <v/>
      </c>
      <c r="C343" t="s" s="4">
        <v>53</v>
      </c>
      <c r="D343" t="s" s="4">
        <v>1061</v>
      </c>
      <c r="E343" t="s" s="4">
        <v>1135</v>
      </c>
      <c r="F343" t="s" s="4"/>
      <c r="G343" t="s" s="4">
        <v>4</v>
      </c>
      <c r="H343" t="s" s="4">
        <v>4</v>
      </c>
      <c r="I343" t="n" s="2">
        <v>3</v>
      </c>
      <c r="J343" t="s" s="4">
        <v>812</v>
      </c>
      <c r="K343" t="s" s="4">
        <v>1221</v>
      </c>
      <c r="L343" t="n" s="5">
        <v>10888.0</v>
      </c>
      <c r="M343" t="s" s="4"/>
      <c r="N343" t="s" s="4"/>
      <c r="O343" t="n" s="5">
        <v>102347.2</v>
      </c>
      <c r="P343" t="n" s="5">
        <v>9.40</v>
      </c>
      <c r="Q343" t="s" s="4">
        <v>431</v>
      </c>
      <c r="R343" t="s" s="4">
        <v>1179</v>
      </c>
      <c r="S343" t="s" s="4"/>
      <c r="T343" t="s" s="4"/>
      <c r="U343" t="s" s="4"/>
    </row>
    <row r="344" spans="1:21">
      <c r="A344" t="n" s="2">
        <v>343</v>
      </c>
      <c r="B344" s="3">
        <f>HYPERLINK("https://my.zakupivli.pro/remote/dispatcher/state_purchase_view/63646501", "UA-2025-11-20-005613-a")</f>
        <v/>
      </c>
      <c r="C344" t="s" s="4">
        <v>53</v>
      </c>
      <c r="D344" t="s" s="4">
        <v>1061</v>
      </c>
      <c r="E344" t="s" s="4">
        <v>1135</v>
      </c>
      <c r="F344" t="s" s="4"/>
      <c r="G344" t="s" s="4">
        <v>4</v>
      </c>
      <c r="H344" t="s" s="4">
        <v>4</v>
      </c>
      <c r="I344" t="n" s="2">
        <v>3</v>
      </c>
      <c r="J344" t="s" s="4">
        <v>766</v>
      </c>
      <c r="K344" t="s" s="4">
        <v>1205</v>
      </c>
      <c r="L344" t="n" s="5">
        <v>10888.0</v>
      </c>
      <c r="M344" t="s" s="4"/>
      <c r="N344" t="s" s="4"/>
      <c r="O344" t="n" s="5">
        <v>102347.2</v>
      </c>
      <c r="P344" t="n" s="5">
        <v>9.40</v>
      </c>
      <c r="Q344" t="s" s="4">
        <v>571</v>
      </c>
      <c r="R344" t="s" s="4">
        <v>987</v>
      </c>
      <c r="S344" t="s" s="4"/>
      <c r="T344" t="s" s="4"/>
      <c r="U344" t="s" s="4"/>
    </row>
    <row r="345" spans="1:21">
      <c r="A345" t="n" s="2">
        <v>344</v>
      </c>
      <c r="B345" s="3">
        <f>HYPERLINK("https://my.zakupivli.pro/remote/dispatcher/state_purchase_view/63646391", "UA-2025-11-20-005677-a")</f>
        <v/>
      </c>
      <c r="C345" t="s" s="4">
        <v>56</v>
      </c>
      <c r="D345" t="s" s="4">
        <v>1011</v>
      </c>
      <c r="E345" t="s" s="4">
        <v>1135</v>
      </c>
      <c r="F345" t="s" s="4"/>
      <c r="G345" t="s" s="4">
        <v>4</v>
      </c>
      <c r="H345" t="s" s="4">
        <v>4</v>
      </c>
      <c r="I345" t="n" s="2">
        <v>1</v>
      </c>
      <c r="J345" t="s" s="4">
        <v>743</v>
      </c>
      <c r="K345" t="s" s="4">
        <v>1211</v>
      </c>
      <c r="L345" t="n" s="5">
        <v>20000.0</v>
      </c>
      <c r="M345" t="s" s="4"/>
      <c r="N345" t="s" s="4"/>
      <c r="O345" t="n" s="5">
        <v>175800.0</v>
      </c>
      <c r="P345" t="n" s="5">
        <v>8.79</v>
      </c>
      <c r="Q345" t="s" s="4">
        <v>514</v>
      </c>
      <c r="R345" t="s" s="4">
        <v>1190</v>
      </c>
      <c r="S345" t="s" s="4"/>
      <c r="T345" t="s" s="4"/>
      <c r="U345" t="s" s="4"/>
    </row>
    <row r="346" spans="1:21">
      <c r="A346" t="n" s="2">
        <v>345</v>
      </c>
      <c r="B346" s="3">
        <f>HYPERLINK("https://my.zakupivli.pro/remote/dispatcher/state_purchase_view/63646359", "UA-2025-11-20-005435-a")</f>
        <v/>
      </c>
      <c r="C346" t="s" s="4">
        <v>625</v>
      </c>
      <c r="D346" t="s" s="4">
        <v>1309</v>
      </c>
      <c r="E346" t="s" s="4">
        <v>1135</v>
      </c>
      <c r="F346" t="s" s="4"/>
      <c r="G346" t="s" s="4">
        <v>4</v>
      </c>
      <c r="H346" t="s" s="4">
        <v>4</v>
      </c>
      <c r="I346" t="n" s="2">
        <v>2</v>
      </c>
      <c r="J346" t="s" s="4">
        <v>766</v>
      </c>
      <c r="K346" t="s" s="4">
        <v>1205</v>
      </c>
      <c r="L346" t="n" s="5">
        <v>11500.0</v>
      </c>
      <c r="M346" t="s" s="4"/>
      <c r="N346" t="s" s="4"/>
      <c r="O346" t="n" s="5">
        <v>108675.0</v>
      </c>
      <c r="P346" t="n" s="5">
        <v>9.45</v>
      </c>
      <c r="Q346" t="s" s="4">
        <v>570</v>
      </c>
      <c r="R346" t="s" s="4">
        <v>987</v>
      </c>
      <c r="S346" t="s" s="4"/>
      <c r="T346" t="s" s="4"/>
      <c r="U346" t="s" s="4"/>
    </row>
    <row r="347" spans="1:21">
      <c r="A347" t="n" s="2">
        <v>346</v>
      </c>
      <c r="B347" s="3">
        <f>HYPERLINK("https://my.zakupivli.pro/remote/dispatcher/state_purchase_view/63646359", "UA-2025-11-20-005435-a")</f>
        <v/>
      </c>
      <c r="C347" t="s" s="4">
        <v>625</v>
      </c>
      <c r="D347" t="s" s="4">
        <v>1309</v>
      </c>
      <c r="E347" t="s" s="4">
        <v>1135</v>
      </c>
      <c r="F347" t="s" s="4"/>
      <c r="G347" t="s" s="4">
        <v>4</v>
      </c>
      <c r="H347" t="s" s="4">
        <v>4</v>
      </c>
      <c r="I347" t="n" s="2">
        <v>2</v>
      </c>
      <c r="J347" t="s" s="4">
        <v>756</v>
      </c>
      <c r="K347" t="s" s="4">
        <v>1225</v>
      </c>
      <c r="L347" t="n" s="5">
        <v>11500.0</v>
      </c>
      <c r="M347" t="s" s="4"/>
      <c r="N347" t="s" s="4"/>
      <c r="O347" t="n" s="5">
        <v>109999.94</v>
      </c>
      <c r="P347" t="n" s="5">
        <v>9.57</v>
      </c>
      <c r="Q347" t="s" s="4">
        <v>166</v>
      </c>
      <c r="R347" t="s" s="4">
        <v>1117</v>
      </c>
      <c r="S347" t="s" s="4"/>
      <c r="T347" t="s" s="4"/>
      <c r="U347" t="s" s="4"/>
    </row>
    <row r="348" spans="1:21">
      <c r="A348" t="n" s="2">
        <v>347</v>
      </c>
      <c r="B348" s="3">
        <f>HYPERLINK("https://my.zakupivli.pro/remote/dispatcher/state_purchase_view/63646345", "UA-2025-11-20-005666-a")</f>
        <v/>
      </c>
      <c r="C348" t="s" s="4">
        <v>664</v>
      </c>
      <c r="D348" t="s" s="4">
        <v>1</v>
      </c>
      <c r="E348" t="s" s="4">
        <v>1135</v>
      </c>
      <c r="F348" t="s" s="4"/>
      <c r="G348" t="s" s="4">
        <v>4</v>
      </c>
      <c r="H348" t="s" s="4">
        <v>4</v>
      </c>
      <c r="I348" t="n" s="2">
        <v>1</v>
      </c>
      <c r="J348" t="s" s="4">
        <v>733</v>
      </c>
      <c r="K348" t="s" s="4">
        <v>1262</v>
      </c>
      <c r="L348" t="n" s="5">
        <v>15100.0</v>
      </c>
      <c r="M348" t="s" s="4"/>
      <c r="N348" t="s" s="4"/>
      <c r="O348" t="n" s="5">
        <v>139913.58</v>
      </c>
      <c r="P348" t="n" s="5">
        <v>9.27</v>
      </c>
      <c r="Q348" t="s" s="4">
        <v>158</v>
      </c>
      <c r="R348" t="s" s="4">
        <v>1144</v>
      </c>
      <c r="S348" t="s" s="4"/>
      <c r="T348" t="s" s="4"/>
      <c r="U348" t="s" s="4"/>
    </row>
    <row r="349" spans="1:21">
      <c r="A349" t="n" s="2">
        <v>348</v>
      </c>
      <c r="B349" s="3">
        <f>HYPERLINK("https://my.zakupivli.pro/remote/dispatcher/state_purchase_view/63646299", "UA-2025-11-20-005361-a")</f>
        <v/>
      </c>
      <c r="C349" t="s" s="4">
        <v>44</v>
      </c>
      <c r="D349" t="s" s="4">
        <v>960</v>
      </c>
      <c r="E349" t="s" s="4">
        <v>1135</v>
      </c>
      <c r="F349" t="s" s="4"/>
      <c r="G349" t="s" s="4">
        <v>4</v>
      </c>
      <c r="H349" t="s" s="4">
        <v>4</v>
      </c>
      <c r="I349" t="n" s="2">
        <v>1</v>
      </c>
      <c r="J349" t="s" s="4">
        <v>760</v>
      </c>
      <c r="K349" t="s" s="4">
        <v>1279</v>
      </c>
      <c r="L349" t="n" s="5">
        <v>4420.0</v>
      </c>
      <c r="M349" t="s" s="4"/>
      <c r="N349" t="s" s="4"/>
      <c r="O349" t="n" s="5">
        <v>39919.71</v>
      </c>
      <c r="P349" t="n" s="5">
        <v>9.03</v>
      </c>
      <c r="Q349" t="s" s="4">
        <v>153</v>
      </c>
      <c r="R349" t="s" s="4">
        <v>1186</v>
      </c>
      <c r="S349" t="s" s="4"/>
      <c r="T349" t="s" s="4"/>
      <c r="U349" t="s" s="4"/>
    </row>
    <row r="350" spans="1:21">
      <c r="A350" t="n" s="2">
        <v>349</v>
      </c>
      <c r="B350" s="3">
        <f>HYPERLINK("https://my.zakupivli.pro/remote/dispatcher/state_purchase_view/63646151", "UA-2025-11-20-005530-a")</f>
        <v/>
      </c>
      <c r="C350" t="s" s="4">
        <v>25</v>
      </c>
      <c r="D350" t="s" s="4">
        <v>1020</v>
      </c>
      <c r="E350" t="s" s="4">
        <v>1135</v>
      </c>
      <c r="F350" t="s" s="4"/>
      <c r="G350" t="s" s="4">
        <v>4</v>
      </c>
      <c r="H350" t="s" s="4">
        <v>4</v>
      </c>
      <c r="I350" t="n" s="2">
        <v>22</v>
      </c>
      <c r="J350" t="s" s="4">
        <v>756</v>
      </c>
      <c r="K350" t="s" s="4">
        <v>1225</v>
      </c>
      <c r="L350" t="n" s="5">
        <v>96500.0</v>
      </c>
      <c r="M350" t="s" s="4"/>
      <c r="N350" t="s" s="4"/>
      <c r="O350" t="n" s="5">
        <v>821245.49</v>
      </c>
      <c r="P350" t="n" s="5">
        <v>8.51</v>
      </c>
      <c r="Q350" t="s" s="4">
        <v>162</v>
      </c>
      <c r="R350" t="s" s="4">
        <v>1117</v>
      </c>
      <c r="S350" t="s" s="4"/>
      <c r="T350" t="s" s="4"/>
      <c r="U350" t="s" s="4"/>
    </row>
    <row r="351" spans="1:21">
      <c r="A351" t="n" s="2">
        <v>350</v>
      </c>
      <c r="B351" s="3">
        <f>HYPERLINK("https://my.zakupivli.pro/remote/dispatcher/state_purchase_view/63646151", "UA-2025-11-20-005530-a")</f>
        <v/>
      </c>
      <c r="C351" t="s" s="4">
        <v>25</v>
      </c>
      <c r="D351" t="s" s="4">
        <v>1020</v>
      </c>
      <c r="E351" t="s" s="4">
        <v>1135</v>
      </c>
      <c r="F351" t="s" s="4"/>
      <c r="G351" t="s" s="4">
        <v>4</v>
      </c>
      <c r="H351" t="s" s="4">
        <v>4</v>
      </c>
      <c r="I351" t="n" s="2">
        <v>22</v>
      </c>
      <c r="J351" t="s" s="4">
        <v>765</v>
      </c>
      <c r="K351" t="s" s="4">
        <v>1275</v>
      </c>
      <c r="L351" t="n" s="5">
        <v>96500.0</v>
      </c>
      <c r="M351" t="s" s="4"/>
      <c r="N351" t="s" s="4"/>
      <c r="O351" t="n" s="5">
        <v>821245.49</v>
      </c>
      <c r="P351" t="n" s="5">
        <v>8.51</v>
      </c>
      <c r="Q351" t="s" s="4">
        <v>392</v>
      </c>
      <c r="R351" t="s" s="4">
        <v>892</v>
      </c>
      <c r="S351" t="s" s="4"/>
      <c r="T351" t="s" s="4"/>
      <c r="U351" t="s" s="4"/>
    </row>
    <row r="352" spans="1:21">
      <c r="A352" t="n" s="2">
        <v>351</v>
      </c>
      <c r="B352" s="3">
        <f>HYPERLINK("https://my.zakupivli.pro/remote/dispatcher/state_purchase_view/63646151", "UA-2025-11-20-005530-a")</f>
        <v/>
      </c>
      <c r="C352" t="s" s="4">
        <v>25</v>
      </c>
      <c r="D352" t="s" s="4">
        <v>1020</v>
      </c>
      <c r="E352" t="s" s="4">
        <v>1135</v>
      </c>
      <c r="F352" t="s" s="4"/>
      <c r="G352" t="s" s="4">
        <v>4</v>
      </c>
      <c r="H352" t="s" s="4">
        <v>4</v>
      </c>
      <c r="I352" t="n" s="2">
        <v>22</v>
      </c>
      <c r="J352" t="s" s="4">
        <v>773</v>
      </c>
      <c r="K352" t="s" s="4">
        <v>1243</v>
      </c>
      <c r="L352" t="n" s="5">
        <v>96500.0</v>
      </c>
      <c r="M352" t="s" s="4"/>
      <c r="N352" t="s" s="4"/>
      <c r="O352" t="n" s="5">
        <v>827035.49</v>
      </c>
      <c r="P352" t="n" s="5">
        <v>8.57</v>
      </c>
      <c r="Q352" t="s" s="4">
        <v>322</v>
      </c>
      <c r="R352" t="s" s="4">
        <v>1094</v>
      </c>
      <c r="S352" t="s" s="4"/>
      <c r="T352" t="s" s="4"/>
      <c r="U352" t="s" s="4"/>
    </row>
    <row r="353" spans="1:21">
      <c r="A353" t="n" s="2">
        <v>352</v>
      </c>
      <c r="B353" s="3">
        <f>HYPERLINK("https://my.zakupivli.pro/remote/dispatcher/state_purchase_view/63646151", "UA-2025-11-20-005530-a")</f>
        <v/>
      </c>
      <c r="C353" t="s" s="4">
        <v>25</v>
      </c>
      <c r="D353" t="s" s="4">
        <v>1020</v>
      </c>
      <c r="E353" t="s" s="4">
        <v>1135</v>
      </c>
      <c r="F353" t="s" s="4"/>
      <c r="G353" t="s" s="4">
        <v>4</v>
      </c>
      <c r="H353" t="s" s="4">
        <v>4</v>
      </c>
      <c r="I353" t="n" s="2">
        <v>22</v>
      </c>
      <c r="J353" t="s" s="4">
        <v>818</v>
      </c>
      <c r="K353" t="s" s="4">
        <v>1281</v>
      </c>
      <c r="L353" t="n" s="5">
        <v>96500.0</v>
      </c>
      <c r="M353" t="s" s="4"/>
      <c r="N353" t="s" s="4"/>
      <c r="O353" t="n" s="5">
        <v>828193.49</v>
      </c>
      <c r="P353" t="n" s="5">
        <v>8.58</v>
      </c>
      <c r="Q353" t="s" s="4">
        <v>442</v>
      </c>
      <c r="R353" t="s" s="4">
        <v>1139</v>
      </c>
      <c r="S353" t="s" s="4"/>
      <c r="T353" t="s" s="4"/>
      <c r="U353" t="s" s="4"/>
    </row>
    <row r="354" spans="1:21">
      <c r="A354" t="n" s="2">
        <v>353</v>
      </c>
      <c r="B354" s="3">
        <f>HYPERLINK("https://my.zakupivli.pro/remote/dispatcher/state_purchase_view/63646151", "UA-2025-11-20-005530-a")</f>
        <v/>
      </c>
      <c r="C354" t="s" s="4">
        <v>25</v>
      </c>
      <c r="D354" t="s" s="4">
        <v>1020</v>
      </c>
      <c r="E354" t="s" s="4">
        <v>1135</v>
      </c>
      <c r="F354" t="s" s="4"/>
      <c r="G354" t="s" s="4">
        <v>4</v>
      </c>
      <c r="H354" t="s" s="4">
        <v>4</v>
      </c>
      <c r="I354" t="n" s="2">
        <v>22</v>
      </c>
      <c r="J354" t="s" s="4">
        <v>804</v>
      </c>
      <c r="K354" t="s" s="4">
        <v>1239</v>
      </c>
      <c r="L354" t="n" s="5">
        <v>96500.0</v>
      </c>
      <c r="M354" t="s" s="4"/>
      <c r="N354" t="s" s="4"/>
      <c r="O354" t="n" s="5">
        <v>832825.49</v>
      </c>
      <c r="P354" t="n" s="5">
        <v>8.63</v>
      </c>
      <c r="Q354" t="s" s="4">
        <v>553</v>
      </c>
      <c r="R354" t="s" s="4">
        <v>1107</v>
      </c>
      <c r="S354" t="s" s="4"/>
      <c r="T354" t="s" s="4"/>
      <c r="U354" t="s" s="4"/>
    </row>
    <row r="355" spans="1:21">
      <c r="A355" t="n" s="2">
        <v>354</v>
      </c>
      <c r="B355" s="3">
        <f>HYPERLINK("https://my.zakupivli.pro/remote/dispatcher/state_purchase_view/63646151", "UA-2025-11-20-005530-a")</f>
        <v/>
      </c>
      <c r="C355" t="s" s="4">
        <v>25</v>
      </c>
      <c r="D355" t="s" s="4">
        <v>1020</v>
      </c>
      <c r="E355" t="s" s="4">
        <v>1135</v>
      </c>
      <c r="F355" t="s" s="4"/>
      <c r="G355" t="s" s="4">
        <v>4</v>
      </c>
      <c r="H355" t="s" s="4">
        <v>4</v>
      </c>
      <c r="I355" t="n" s="2">
        <v>22</v>
      </c>
      <c r="J355" t="s" s="4">
        <v>718</v>
      </c>
      <c r="K355" t="s" s="4">
        <v>1212</v>
      </c>
      <c r="L355" t="n" s="5">
        <v>96500.0</v>
      </c>
      <c r="M355" t="s" s="4"/>
      <c r="N355" t="s" s="4"/>
      <c r="O355" t="n" s="5">
        <v>839550.0</v>
      </c>
      <c r="P355" t="n" s="5">
        <v>8.70</v>
      </c>
      <c r="Q355" t="s" s="4">
        <v>323</v>
      </c>
      <c r="R355" t="s" s="4">
        <v>887</v>
      </c>
      <c r="S355" t="s" s="4"/>
      <c r="T355" t="s" s="4"/>
      <c r="U355" t="s" s="4"/>
    </row>
    <row r="356" spans="1:21">
      <c r="A356" t="n" s="2">
        <v>355</v>
      </c>
      <c r="B356" s="3">
        <f>HYPERLINK("https://my.zakupivli.pro/remote/dispatcher/state_purchase_view/63646151", "UA-2025-11-20-005530-a")</f>
        <v/>
      </c>
      <c r="C356" t="s" s="4">
        <v>25</v>
      </c>
      <c r="D356" t="s" s="4">
        <v>1020</v>
      </c>
      <c r="E356" t="s" s="4">
        <v>1135</v>
      </c>
      <c r="F356" t="s" s="4"/>
      <c r="G356" t="s" s="4">
        <v>4</v>
      </c>
      <c r="H356" t="s" s="4">
        <v>4</v>
      </c>
      <c r="I356" t="n" s="2">
        <v>22</v>
      </c>
      <c r="J356" t="s" s="4">
        <v>764</v>
      </c>
      <c r="K356" t="s" s="4">
        <v>1238</v>
      </c>
      <c r="L356" t="n" s="5">
        <v>96500.0</v>
      </c>
      <c r="M356" t="s" s="4"/>
      <c r="N356" t="s" s="4"/>
      <c r="O356" t="n" s="5">
        <v>842089.49</v>
      </c>
      <c r="P356" t="n" s="5">
        <v>8.73</v>
      </c>
      <c r="Q356" t="s" s="4">
        <v>215</v>
      </c>
      <c r="R356" t="s" s="4">
        <v>938</v>
      </c>
      <c r="S356" t="s" s="4"/>
      <c r="T356" t="s" s="4"/>
      <c r="U356" t="s" s="4"/>
    </row>
    <row r="357" spans="1:21">
      <c r="A357" t="n" s="2">
        <v>356</v>
      </c>
      <c r="B357" s="3">
        <f>HYPERLINK("https://my.zakupivli.pro/remote/dispatcher/state_purchase_view/63646151", "UA-2025-11-20-005530-a")</f>
        <v/>
      </c>
      <c r="C357" t="s" s="4">
        <v>25</v>
      </c>
      <c r="D357" t="s" s="4">
        <v>1020</v>
      </c>
      <c r="E357" t="s" s="4">
        <v>1135</v>
      </c>
      <c r="F357" t="s" s="4"/>
      <c r="G357" t="s" s="4">
        <v>4</v>
      </c>
      <c r="H357" t="s" s="4">
        <v>4</v>
      </c>
      <c r="I357" t="n" s="2">
        <v>22</v>
      </c>
      <c r="J357" t="s" s="4">
        <v>803</v>
      </c>
      <c r="K357" t="s" s="4">
        <v>1252</v>
      </c>
      <c r="L357" t="n" s="5">
        <v>96500.0</v>
      </c>
      <c r="M357" t="s" s="4"/>
      <c r="N357" t="s" s="4"/>
      <c r="O357" t="n" s="5">
        <v>842306.04</v>
      </c>
      <c r="P357" t="n" s="5">
        <v>8.73</v>
      </c>
      <c r="Q357" t="s" s="4">
        <v>329</v>
      </c>
      <c r="R357" t="s" s="4">
        <v>928</v>
      </c>
      <c r="S357" t="s" s="4"/>
      <c r="T357" t="s" s="4"/>
      <c r="U357" t="s" s="4"/>
    </row>
    <row r="358" spans="1:21">
      <c r="A358" t="n" s="2">
        <v>357</v>
      </c>
      <c r="B358" s="3">
        <f>HYPERLINK("https://my.zakupivli.pro/remote/dispatcher/state_purchase_view/63646151", "UA-2025-11-20-005530-a")</f>
        <v/>
      </c>
      <c r="C358" t="s" s="4">
        <v>25</v>
      </c>
      <c r="D358" t="s" s="4">
        <v>1020</v>
      </c>
      <c r="E358" t="s" s="4">
        <v>1135</v>
      </c>
      <c r="F358" t="s" s="4"/>
      <c r="G358" t="s" s="4">
        <v>4</v>
      </c>
      <c r="H358" t="s" s="4">
        <v>4</v>
      </c>
      <c r="I358" t="n" s="2">
        <v>22</v>
      </c>
      <c r="J358" t="s" s="4">
        <v>806</v>
      </c>
      <c r="K358" t="s" s="4">
        <v>1248</v>
      </c>
      <c r="L358" t="n" s="5">
        <v>96500.0</v>
      </c>
      <c r="M358" t="s" s="4"/>
      <c r="N358" t="s" s="4"/>
      <c r="O358" t="n" s="5">
        <v>843409.96</v>
      </c>
      <c r="P358" t="n" s="5">
        <v>8.74</v>
      </c>
      <c r="Q358" t="s" s="4">
        <v>534</v>
      </c>
      <c r="R358" t="s" s="4">
        <v>1175</v>
      </c>
      <c r="S358" t="s" s="4"/>
      <c r="T358" t="s" s="4"/>
      <c r="U358" t="s" s="4"/>
    </row>
    <row r="359" spans="1:21">
      <c r="A359" t="n" s="2">
        <v>358</v>
      </c>
      <c r="B359" s="3">
        <f>HYPERLINK("https://my.zakupivli.pro/remote/dispatcher/state_purchase_view/63646151", "UA-2025-11-20-005530-a")</f>
        <v/>
      </c>
      <c r="C359" t="s" s="4">
        <v>25</v>
      </c>
      <c r="D359" t="s" s="4">
        <v>1020</v>
      </c>
      <c r="E359" t="s" s="4">
        <v>1135</v>
      </c>
      <c r="F359" t="s" s="4"/>
      <c r="G359" t="s" s="4">
        <v>4</v>
      </c>
      <c r="H359" t="s" s="4">
        <v>4</v>
      </c>
      <c r="I359" t="n" s="2">
        <v>22</v>
      </c>
      <c r="J359" t="s" s="4">
        <v>736</v>
      </c>
      <c r="K359" t="s" s="4">
        <v>1251</v>
      </c>
      <c r="L359" t="n" s="5">
        <v>96500.0</v>
      </c>
      <c r="M359" t="s" s="4"/>
      <c r="N359" t="s" s="4"/>
      <c r="O359" t="n" s="5">
        <v>845861.1</v>
      </c>
      <c r="P359" t="n" s="5">
        <v>8.77</v>
      </c>
      <c r="Q359" t="s" s="4">
        <v>385</v>
      </c>
      <c r="R359" t="s" s="4">
        <v>1123</v>
      </c>
      <c r="S359" t="s" s="4"/>
      <c r="T359" t="s" s="4"/>
      <c r="U359" t="s" s="4"/>
    </row>
    <row r="360" spans="1:21">
      <c r="A360" t="n" s="2">
        <v>359</v>
      </c>
      <c r="B360" s="3">
        <f>HYPERLINK("https://my.zakupivli.pro/remote/dispatcher/state_purchase_view/63646151", "UA-2025-11-20-005530-a")</f>
        <v/>
      </c>
      <c r="C360" t="s" s="4">
        <v>25</v>
      </c>
      <c r="D360" t="s" s="4">
        <v>1020</v>
      </c>
      <c r="E360" t="s" s="4">
        <v>1135</v>
      </c>
      <c r="F360" t="s" s="4"/>
      <c r="G360" t="s" s="4">
        <v>4</v>
      </c>
      <c r="H360" t="s" s="4">
        <v>4</v>
      </c>
      <c r="I360" t="n" s="2">
        <v>22</v>
      </c>
      <c r="J360" t="s" s="4">
        <v>751</v>
      </c>
      <c r="K360" t="s" s="4">
        <v>1284</v>
      </c>
      <c r="L360" t="n" s="5">
        <v>96500.0</v>
      </c>
      <c r="M360" t="s" s="4"/>
      <c r="N360" t="s" s="4"/>
      <c r="O360" t="n" s="5">
        <v>849037.49</v>
      </c>
      <c r="P360" t="n" s="5">
        <v>8.80</v>
      </c>
      <c r="Q360" t="s" s="4">
        <v>358</v>
      </c>
      <c r="R360" t="s" s="4">
        <v>1201</v>
      </c>
      <c r="S360" t="s" s="4"/>
      <c r="T360" t="s" s="4"/>
      <c r="U360" t="s" s="4"/>
    </row>
    <row r="361" spans="1:21">
      <c r="A361" t="n" s="2">
        <v>360</v>
      </c>
      <c r="B361" s="3">
        <f>HYPERLINK("https://my.zakupivli.pro/remote/dispatcher/state_purchase_view/63646151", "UA-2025-11-20-005530-a")</f>
        <v/>
      </c>
      <c r="C361" t="s" s="4">
        <v>25</v>
      </c>
      <c r="D361" t="s" s="4">
        <v>1020</v>
      </c>
      <c r="E361" t="s" s="4">
        <v>1135</v>
      </c>
      <c r="F361" t="s" s="4"/>
      <c r="G361" t="s" s="4">
        <v>4</v>
      </c>
      <c r="H361" t="s" s="4">
        <v>4</v>
      </c>
      <c r="I361" t="n" s="2">
        <v>22</v>
      </c>
      <c r="J361" t="s" s="4">
        <v>796</v>
      </c>
      <c r="K361" t="s" s="4">
        <v>1246</v>
      </c>
      <c r="L361" t="n" s="5">
        <v>96500.0</v>
      </c>
      <c r="M361" t="s" s="4"/>
      <c r="N361" t="s" s="4"/>
      <c r="O361" t="n" s="5">
        <v>849037.49</v>
      </c>
      <c r="P361" t="n" s="5">
        <v>8.80</v>
      </c>
      <c r="Q361" t="s" s="4">
        <v>382</v>
      </c>
      <c r="R361" t="s" s="4">
        <v>1153</v>
      </c>
      <c r="S361" t="s" s="4"/>
      <c r="T361" t="s" s="4"/>
      <c r="U361" t="s" s="4"/>
    </row>
    <row r="362" spans="1:21">
      <c r="A362" t="n" s="2">
        <v>361</v>
      </c>
      <c r="B362" s="3">
        <f>HYPERLINK("https://my.zakupivli.pro/remote/dispatcher/state_purchase_view/63646151", "UA-2025-11-20-005530-a")</f>
        <v/>
      </c>
      <c r="C362" t="s" s="4">
        <v>25</v>
      </c>
      <c r="D362" t="s" s="4">
        <v>1020</v>
      </c>
      <c r="E362" t="s" s="4">
        <v>1135</v>
      </c>
      <c r="F362" t="s" s="4"/>
      <c r="G362" t="s" s="4">
        <v>4</v>
      </c>
      <c r="H362" t="s" s="4">
        <v>4</v>
      </c>
      <c r="I362" t="n" s="2">
        <v>22</v>
      </c>
      <c r="J362" t="s" s="4">
        <v>831</v>
      </c>
      <c r="K362" t="s" s="4">
        <v>1219</v>
      </c>
      <c r="L362" t="n" s="5">
        <v>96500.0</v>
      </c>
      <c r="M362" t="s" s="4"/>
      <c r="N362" t="s" s="4"/>
      <c r="O362" t="n" s="5">
        <v>861115.43</v>
      </c>
      <c r="P362" t="n" s="5">
        <v>8.92</v>
      </c>
      <c r="Q362" t="s" s="4">
        <v>466</v>
      </c>
      <c r="R362" t="s" s="4">
        <v>1116</v>
      </c>
      <c r="S362" t="s" s="4"/>
      <c r="T362" t="s" s="4"/>
      <c r="U362" t="s" s="4"/>
    </row>
    <row r="363" spans="1:21">
      <c r="A363" t="n" s="2">
        <v>362</v>
      </c>
      <c r="B363" s="3">
        <f>HYPERLINK("https://my.zakupivli.pro/remote/dispatcher/state_purchase_view/63646151", "UA-2025-11-20-005530-a")</f>
        <v/>
      </c>
      <c r="C363" t="s" s="4">
        <v>25</v>
      </c>
      <c r="D363" t="s" s="4">
        <v>1020</v>
      </c>
      <c r="E363" t="s" s="4">
        <v>1135</v>
      </c>
      <c r="F363" t="s" s="4"/>
      <c r="G363" t="s" s="4">
        <v>4</v>
      </c>
      <c r="H363" t="s" s="4">
        <v>4</v>
      </c>
      <c r="I363" t="n" s="2">
        <v>22</v>
      </c>
      <c r="J363" t="s" s="4">
        <v>727</v>
      </c>
      <c r="K363" t="s" s="4">
        <v>1229</v>
      </c>
      <c r="L363" t="n" s="5">
        <v>96500.0</v>
      </c>
      <c r="M363" t="s" s="4"/>
      <c r="N363" t="s" s="4"/>
      <c r="O363" t="n" s="5">
        <v>868500.0</v>
      </c>
      <c r="P363" t="n" s="5">
        <v>9.00</v>
      </c>
      <c r="Q363" t="s" s="4">
        <v>426</v>
      </c>
      <c r="R363" t="s" s="4">
        <v>1311</v>
      </c>
      <c r="S363" t="s" s="4"/>
      <c r="T363" t="s" s="4"/>
      <c r="U363" t="s" s="4"/>
    </row>
    <row r="364" spans="1:21">
      <c r="A364" t="n" s="2">
        <v>363</v>
      </c>
      <c r="B364" s="3">
        <f>HYPERLINK("https://my.zakupivli.pro/remote/dispatcher/state_purchase_view/63646151", "UA-2025-11-20-005530-a")</f>
        <v/>
      </c>
      <c r="C364" t="s" s="4">
        <v>25</v>
      </c>
      <c r="D364" t="s" s="4">
        <v>1020</v>
      </c>
      <c r="E364" t="s" s="4">
        <v>1135</v>
      </c>
      <c r="F364" t="s" s="4"/>
      <c r="G364" t="s" s="4">
        <v>4</v>
      </c>
      <c r="H364" t="s" s="4">
        <v>4</v>
      </c>
      <c r="I364" t="n" s="2">
        <v>22</v>
      </c>
      <c r="J364" t="s" s="4">
        <v>776</v>
      </c>
      <c r="K364" t="s" s="4">
        <v>1253</v>
      </c>
      <c r="L364" t="n" s="5">
        <v>96500.0</v>
      </c>
      <c r="M364" t="s" s="4"/>
      <c r="N364" t="s" s="4"/>
      <c r="O364" t="n" s="5">
        <v>871395.0</v>
      </c>
      <c r="P364" t="n" s="5">
        <v>9.03</v>
      </c>
      <c r="Q364" t="s" s="4">
        <v>332</v>
      </c>
      <c r="R364" t="s" s="4">
        <v>1200</v>
      </c>
      <c r="S364" t="s" s="4"/>
      <c r="T364" t="s" s="4"/>
      <c r="U364" t="s" s="4"/>
    </row>
    <row r="365" spans="1:21">
      <c r="A365" t="n" s="2">
        <v>364</v>
      </c>
      <c r="B365" s="3">
        <f>HYPERLINK("https://my.zakupivli.pro/remote/dispatcher/state_purchase_view/63646151", "UA-2025-11-20-005530-a")</f>
        <v/>
      </c>
      <c r="C365" t="s" s="4">
        <v>25</v>
      </c>
      <c r="D365" t="s" s="4">
        <v>1020</v>
      </c>
      <c r="E365" t="s" s="4">
        <v>1135</v>
      </c>
      <c r="F365" t="s" s="4"/>
      <c r="G365" t="s" s="4">
        <v>4</v>
      </c>
      <c r="H365" t="s" s="4">
        <v>4</v>
      </c>
      <c r="I365" t="n" s="2">
        <v>22</v>
      </c>
      <c r="J365" t="s" s="4">
        <v>829</v>
      </c>
      <c r="K365" t="s" s="4">
        <v>1222</v>
      </c>
      <c r="L365" t="n" s="5">
        <v>96500.0</v>
      </c>
      <c r="M365" t="s" s="4"/>
      <c r="N365" t="s" s="4"/>
      <c r="O365" t="n" s="5">
        <v>877995.6</v>
      </c>
      <c r="P365" t="n" s="5">
        <v>9.10</v>
      </c>
      <c r="Q365" t="s" s="4">
        <v>290</v>
      </c>
      <c r="R365" t="s" s="4">
        <v>1315</v>
      </c>
      <c r="S365" t="s" s="4"/>
      <c r="T365" t="s" s="4"/>
      <c r="U365" t="s" s="4"/>
    </row>
    <row r="366" spans="1:21">
      <c r="A366" t="n" s="2">
        <v>365</v>
      </c>
      <c r="B366" s="3">
        <f>HYPERLINK("https://my.zakupivli.pro/remote/dispatcher/state_purchase_view/63646151", "UA-2025-11-20-005530-a")</f>
        <v/>
      </c>
      <c r="C366" t="s" s="4">
        <v>25</v>
      </c>
      <c r="D366" t="s" s="4">
        <v>1020</v>
      </c>
      <c r="E366" t="s" s="4">
        <v>1135</v>
      </c>
      <c r="F366" t="s" s="4"/>
      <c r="G366" t="s" s="4">
        <v>4</v>
      </c>
      <c r="H366" t="s" s="4">
        <v>4</v>
      </c>
      <c r="I366" t="n" s="2">
        <v>22</v>
      </c>
      <c r="J366" t="s" s="4">
        <v>678</v>
      </c>
      <c r="K366" t="s" s="4">
        <v>1272</v>
      </c>
      <c r="L366" t="n" s="5">
        <v>96500.0</v>
      </c>
      <c r="M366" t="s" s="4"/>
      <c r="N366" t="s" s="4"/>
      <c r="O366" t="n" s="5">
        <v>878150.0</v>
      </c>
      <c r="P366" t="n" s="5">
        <v>9.10</v>
      </c>
      <c r="Q366" t="s" s="4">
        <v>561</v>
      </c>
      <c r="R366" t="s" s="4">
        <v>891</v>
      </c>
      <c r="S366" t="s" s="4"/>
      <c r="T366" t="s" s="4"/>
      <c r="U366" t="s" s="4"/>
    </row>
    <row r="367" spans="1:21">
      <c r="A367" t="n" s="2">
        <v>366</v>
      </c>
      <c r="B367" s="3">
        <f>HYPERLINK("https://my.zakupivli.pro/remote/dispatcher/state_purchase_view/63646151", "UA-2025-11-20-005530-a")</f>
        <v/>
      </c>
      <c r="C367" t="s" s="4">
        <v>25</v>
      </c>
      <c r="D367" t="s" s="4">
        <v>1020</v>
      </c>
      <c r="E367" t="s" s="4">
        <v>1135</v>
      </c>
      <c r="F367" t="s" s="4"/>
      <c r="G367" t="s" s="4">
        <v>4</v>
      </c>
      <c r="H367" t="s" s="4">
        <v>4</v>
      </c>
      <c r="I367" t="n" s="2">
        <v>22</v>
      </c>
      <c r="J367" t="s" s="4">
        <v>814</v>
      </c>
      <c r="K367" t="s" s="4">
        <v>1280</v>
      </c>
      <c r="L367" t="n" s="5">
        <v>96500.0</v>
      </c>
      <c r="M367" t="s" s="4"/>
      <c r="N367" t="s" s="4"/>
      <c r="O367" t="n" s="5">
        <v>918370.43</v>
      </c>
      <c r="P367" t="n" s="5">
        <v>9.52</v>
      </c>
      <c r="Q367" t="s" s="4">
        <v>369</v>
      </c>
      <c r="R367" t="s" s="4">
        <v>866</v>
      </c>
      <c r="S367" t="s" s="4"/>
      <c r="T367" t="s" s="4"/>
      <c r="U367" t="s" s="4"/>
    </row>
    <row r="368" spans="1:21">
      <c r="A368" t="n" s="2">
        <v>367</v>
      </c>
      <c r="B368" s="3">
        <f>HYPERLINK("https://my.zakupivli.pro/remote/dispatcher/state_purchase_view/63646151", "UA-2025-11-20-005530-a")</f>
        <v/>
      </c>
      <c r="C368" t="s" s="4">
        <v>25</v>
      </c>
      <c r="D368" t="s" s="4">
        <v>1020</v>
      </c>
      <c r="E368" t="s" s="4">
        <v>1135</v>
      </c>
      <c r="F368" t="s" s="4"/>
      <c r="G368" t="s" s="4">
        <v>4</v>
      </c>
      <c r="H368" t="s" s="4">
        <v>4</v>
      </c>
      <c r="I368" t="n" s="2">
        <v>22</v>
      </c>
      <c r="J368" t="s" s="4">
        <v>790</v>
      </c>
      <c r="K368" t="s" s="4">
        <v>1228</v>
      </c>
      <c r="L368" t="n" s="5">
        <v>96500.0</v>
      </c>
      <c r="M368" t="s" s="4"/>
      <c r="N368" t="s" s="4"/>
      <c r="O368" t="n" s="5">
        <v>947244.0</v>
      </c>
      <c r="P368" t="n" s="5">
        <v>9.82</v>
      </c>
      <c r="Q368" t="s" s="4">
        <v>280</v>
      </c>
      <c r="R368" t="s" s="4">
        <v>1313</v>
      </c>
      <c r="S368" t="s" s="4"/>
      <c r="T368" t="s" s="4"/>
      <c r="U368" t="s" s="4"/>
    </row>
    <row r="369" spans="1:21">
      <c r="A369" t="n" s="2">
        <v>368</v>
      </c>
      <c r="B369" s="3">
        <f>HYPERLINK("https://my.zakupivli.pro/remote/dispatcher/state_purchase_view/63646151", "UA-2025-11-20-005530-a")</f>
        <v/>
      </c>
      <c r="C369" t="s" s="4">
        <v>25</v>
      </c>
      <c r="D369" t="s" s="4">
        <v>1020</v>
      </c>
      <c r="E369" t="s" s="4">
        <v>1135</v>
      </c>
      <c r="F369" t="s" s="4"/>
      <c r="G369" t="s" s="4">
        <v>4</v>
      </c>
      <c r="H369" t="s" s="4">
        <v>4</v>
      </c>
      <c r="I369" t="n" s="2">
        <v>22</v>
      </c>
      <c r="J369" t="s" s="4">
        <v>830</v>
      </c>
      <c r="K369" t="s" s="4">
        <v>1265</v>
      </c>
      <c r="L369" t="n" s="5">
        <v>96500.0</v>
      </c>
      <c r="M369" t="s" s="4"/>
      <c r="N369" t="s" s="4"/>
      <c r="O369" t="n" s="5">
        <v>955350.0</v>
      </c>
      <c r="P369" t="n" s="5">
        <v>9.90</v>
      </c>
      <c r="Q369" t="s" s="4">
        <v>262</v>
      </c>
      <c r="R369" t="s" s="4">
        <v>1119</v>
      </c>
      <c r="S369" t="s" s="4"/>
      <c r="T369" t="s" s="4"/>
      <c r="U369" t="s" s="4"/>
    </row>
    <row r="370" spans="1:21">
      <c r="A370" t="n" s="2">
        <v>369</v>
      </c>
      <c r="B370" s="3">
        <f>HYPERLINK("https://my.zakupivli.pro/remote/dispatcher/state_purchase_view/63646151", "UA-2025-11-20-005530-a")</f>
        <v/>
      </c>
      <c r="C370" t="s" s="4">
        <v>25</v>
      </c>
      <c r="D370" t="s" s="4">
        <v>1020</v>
      </c>
      <c r="E370" t="s" s="4">
        <v>1135</v>
      </c>
      <c r="F370" t="s" s="4"/>
      <c r="G370" t="s" s="4">
        <v>4</v>
      </c>
      <c r="H370" t="s" s="4">
        <v>4</v>
      </c>
      <c r="I370" t="n" s="2">
        <v>22</v>
      </c>
      <c r="J370" t="s" s="4">
        <v>801</v>
      </c>
      <c r="K370" t="s" s="4">
        <v>1237</v>
      </c>
      <c r="L370" t="n" s="5">
        <v>96500.0</v>
      </c>
      <c r="M370" t="s" s="4"/>
      <c r="N370" t="s" s="4"/>
      <c r="O370" t="n" s="5">
        <v>959545.43</v>
      </c>
      <c r="P370" t="n" s="5">
        <v>9.94</v>
      </c>
      <c r="Q370" t="s" s="4">
        <v>335</v>
      </c>
      <c r="R370" t="s" s="4">
        <v>1160</v>
      </c>
      <c r="S370" t="s" s="4"/>
      <c r="T370" t="s" s="4"/>
      <c r="U370" t="s" s="4"/>
    </row>
    <row r="371" spans="1:21">
      <c r="A371" t="n" s="2">
        <v>370</v>
      </c>
      <c r="B371" s="3">
        <f>HYPERLINK("https://my.zakupivli.pro/remote/dispatcher/state_purchase_view/63646151", "UA-2025-11-20-005530-a")</f>
        <v/>
      </c>
      <c r="C371" t="s" s="4">
        <v>25</v>
      </c>
      <c r="D371" t="s" s="4">
        <v>1020</v>
      </c>
      <c r="E371" t="s" s="4">
        <v>1135</v>
      </c>
      <c r="F371" t="s" s="4"/>
      <c r="G371" t="s" s="4">
        <v>4</v>
      </c>
      <c r="H371" t="s" s="4">
        <v>4</v>
      </c>
      <c r="I371" t="n" s="2">
        <v>22</v>
      </c>
      <c r="J371" t="s" s="4">
        <v>737</v>
      </c>
      <c r="K371" t="s" s="4">
        <v>1267</v>
      </c>
      <c r="L371" t="n" s="5">
        <v>96500.0</v>
      </c>
      <c r="M371" t="s" s="4"/>
      <c r="N371" t="s" s="4"/>
      <c r="O371" t="n" s="5">
        <v>962298.0</v>
      </c>
      <c r="P371" t="n" s="5">
        <v>9.97</v>
      </c>
      <c r="Q371" t="s" s="4">
        <v>493</v>
      </c>
      <c r="R371" t="s" s="4">
        <v>927</v>
      </c>
      <c r="S371" t="s" s="4"/>
      <c r="T371" t="s" s="4"/>
      <c r="U371" t="s" s="4"/>
    </row>
    <row r="372" spans="1:21">
      <c r="A372" t="n" s="2">
        <v>371</v>
      </c>
      <c r="B372" s="3">
        <f>HYPERLINK("https://my.zakupivli.pro/remote/dispatcher/state_purchase_view/63645850", "UA-2025-11-20-005433-a")</f>
        <v/>
      </c>
      <c r="C372" t="s" s="4">
        <v>785</v>
      </c>
      <c r="D372" t="s" s="4">
        <v>923</v>
      </c>
      <c r="E372" t="s" s="4">
        <v>1135</v>
      </c>
      <c r="F372" t="s" s="4"/>
      <c r="G372" t="s" s="4">
        <v>4</v>
      </c>
      <c r="H372" t="s" s="4">
        <v>4</v>
      </c>
      <c r="I372" t="n" s="2">
        <v>3</v>
      </c>
      <c r="J372" t="s" s="4">
        <v>818</v>
      </c>
      <c r="K372" t="s" s="4">
        <v>1281</v>
      </c>
      <c r="L372" t="n" s="5">
        <v>54000.0</v>
      </c>
      <c r="M372" t="s" s="4"/>
      <c r="N372" t="s" s="4"/>
      <c r="O372" t="n" s="5">
        <v>587178.72</v>
      </c>
      <c r="P372" t="n" s="5">
        <v>10.87</v>
      </c>
      <c r="Q372" t="s" s="4">
        <v>347</v>
      </c>
      <c r="R372" t="s" s="4">
        <v>934</v>
      </c>
      <c r="S372" t="s" s="4"/>
      <c r="T372" t="s" s="4"/>
      <c r="U372" t="s" s="4"/>
    </row>
    <row r="373" spans="1:21">
      <c r="A373" t="n" s="2">
        <v>372</v>
      </c>
      <c r="B373" s="3">
        <f>HYPERLINK("https://my.zakupivli.pro/remote/dispatcher/state_purchase_view/63645850", "UA-2025-11-20-005433-a")</f>
        <v/>
      </c>
      <c r="C373" t="s" s="4">
        <v>785</v>
      </c>
      <c r="D373" t="s" s="4">
        <v>923</v>
      </c>
      <c r="E373" t="s" s="4">
        <v>1135</v>
      </c>
      <c r="F373" t="s" s="4"/>
      <c r="G373" t="s" s="4">
        <v>4</v>
      </c>
      <c r="H373" t="s" s="4">
        <v>4</v>
      </c>
      <c r="I373" t="n" s="2">
        <v>3</v>
      </c>
      <c r="J373" t="s" s="4">
        <v>736</v>
      </c>
      <c r="K373" t="s" s="4">
        <v>1251</v>
      </c>
      <c r="L373" t="n" s="5">
        <v>54000.0</v>
      </c>
      <c r="M373" t="s" s="4"/>
      <c r="N373" t="s" s="4"/>
      <c r="O373" t="n" s="5">
        <v>619912.44</v>
      </c>
      <c r="P373" t="n" s="5">
        <v>11.48</v>
      </c>
      <c r="Q373" t="s" s="4">
        <v>418</v>
      </c>
      <c r="R373" t="s" s="4">
        <v>1123</v>
      </c>
      <c r="S373" t="s" s="4"/>
      <c r="T373" t="s" s="4"/>
      <c r="U373" t="s" s="4"/>
    </row>
    <row r="374" spans="1:21">
      <c r="A374" t="n" s="2">
        <v>373</v>
      </c>
      <c r="B374" s="3">
        <f>HYPERLINK("https://my.zakupivli.pro/remote/dispatcher/state_purchase_view/63645850", "UA-2025-11-20-005433-a")</f>
        <v/>
      </c>
      <c r="C374" t="s" s="4">
        <v>785</v>
      </c>
      <c r="D374" t="s" s="4">
        <v>923</v>
      </c>
      <c r="E374" t="s" s="4">
        <v>1135</v>
      </c>
      <c r="F374" t="s" s="4"/>
      <c r="G374" t="s" s="4">
        <v>4</v>
      </c>
      <c r="H374" t="s" s="4">
        <v>4</v>
      </c>
      <c r="I374" t="n" s="2">
        <v>3</v>
      </c>
      <c r="J374" t="s" s="4">
        <v>737</v>
      </c>
      <c r="K374" t="s" s="4">
        <v>1267</v>
      </c>
      <c r="L374" t="n" s="5">
        <v>54000.0</v>
      </c>
      <c r="M374" t="s" s="4"/>
      <c r="N374" t="s" s="4"/>
      <c r="O374" t="n" s="5">
        <v>620784.0</v>
      </c>
      <c r="P374" t="n" s="5">
        <v>11.50</v>
      </c>
      <c r="Q374" t="s" s="4">
        <v>485</v>
      </c>
      <c r="R374" t="s" s="4">
        <v>927</v>
      </c>
      <c r="S374" t="s" s="4"/>
      <c r="T374" t="s" s="4"/>
      <c r="U374" t="s" s="4"/>
    </row>
    <row r="375" spans="1:21">
      <c r="A375" t="n" s="2">
        <v>374</v>
      </c>
      <c r="B375" s="3">
        <f>HYPERLINK("https://my.zakupivli.pro/remote/dispatcher/state_purchase_view/63645831", "UA-2025-11-20-005407-a")</f>
        <v/>
      </c>
      <c r="C375" t="s" s="4">
        <v>715</v>
      </c>
      <c r="D375" t="s" s="4">
        <v>1035</v>
      </c>
      <c r="E375" t="s" s="4">
        <v>1135</v>
      </c>
      <c r="F375" t="s" s="4"/>
      <c r="G375" t="s" s="4">
        <v>4</v>
      </c>
      <c r="H375" t="s" s="4">
        <v>4</v>
      </c>
      <c r="I375" t="n" s="2">
        <v>0</v>
      </c>
      <c r="J375" t="s" s="4"/>
      <c r="K375" t="s" s="4"/>
      <c r="L375" t="n" s="5">
        <v>15000.0</v>
      </c>
      <c r="M375" t="s" s="4"/>
      <c r="N375" t="s" s="4"/>
      <c r="O375" t="s" s="4"/>
      <c r="P375" t="s" s="4"/>
      <c r="Q375" t="s" s="4">
        <v>4</v>
      </c>
      <c r="R375" t="s" s="4"/>
      <c r="S375" t="s" s="4"/>
      <c r="T375" t="s" s="4"/>
      <c r="U375" t="s" s="4"/>
    </row>
    <row r="376" spans="1:21">
      <c r="A376" t="n" s="2">
        <v>375</v>
      </c>
      <c r="B376" s="3">
        <f>HYPERLINK("https://my.zakupivli.pro/remote/dispatcher/state_purchase_view/63645708", "UA-2025-11-20-005327-a")</f>
        <v/>
      </c>
      <c r="C376" t="s" s="4">
        <v>686</v>
      </c>
      <c r="D376" t="s" s="4">
        <v>1024</v>
      </c>
      <c r="E376" t="s" s="4">
        <v>1135</v>
      </c>
      <c r="F376" t="s" s="4"/>
      <c r="G376" t="s" s="4">
        <v>4</v>
      </c>
      <c r="H376" t="s" s="4">
        <v>4</v>
      </c>
      <c r="I376" t="n" s="2">
        <v>6</v>
      </c>
      <c r="J376" t="s" s="4">
        <v>818</v>
      </c>
      <c r="K376" t="s" s="4">
        <v>1281</v>
      </c>
      <c r="L376" t="n" s="5">
        <v>269500.0</v>
      </c>
      <c r="M376" t="s" s="4"/>
      <c r="N376" t="s" s="4"/>
      <c r="O376" t="n" s="5">
        <v>2033474.52</v>
      </c>
      <c r="P376" t="n" s="5">
        <v>7.55</v>
      </c>
      <c r="Q376" t="s" s="4">
        <v>499</v>
      </c>
      <c r="R376" t="s" s="4">
        <v>1168</v>
      </c>
      <c r="S376" t="s" s="4"/>
      <c r="T376" t="s" s="4"/>
      <c r="U376" t="s" s="4"/>
    </row>
    <row r="377" spans="1:21">
      <c r="A377" t="n" s="2">
        <v>376</v>
      </c>
      <c r="B377" s="3">
        <f>HYPERLINK("https://my.zakupivli.pro/remote/dispatcher/state_purchase_view/63645708", "UA-2025-11-20-005327-a")</f>
        <v/>
      </c>
      <c r="C377" t="s" s="4">
        <v>686</v>
      </c>
      <c r="D377" t="s" s="4">
        <v>1024</v>
      </c>
      <c r="E377" t="s" s="4">
        <v>1135</v>
      </c>
      <c r="F377" t="s" s="4"/>
      <c r="G377" t="s" s="4">
        <v>4</v>
      </c>
      <c r="H377" t="s" s="4">
        <v>4</v>
      </c>
      <c r="I377" t="n" s="2">
        <v>6</v>
      </c>
      <c r="J377" t="s" s="4">
        <v>755</v>
      </c>
      <c r="K377" t="s" s="4">
        <v>1232</v>
      </c>
      <c r="L377" t="n" s="5">
        <v>269500.0</v>
      </c>
      <c r="M377" t="s" s="4"/>
      <c r="N377" t="s" s="4"/>
      <c r="O377" t="n" s="5">
        <v>2271108.84</v>
      </c>
      <c r="P377" t="n" s="5">
        <v>8.43</v>
      </c>
      <c r="Q377" t="s" s="4">
        <v>364</v>
      </c>
      <c r="R377" t="s" s="4">
        <v>1129</v>
      </c>
      <c r="S377" t="s" s="4"/>
      <c r="T377" t="s" s="4"/>
      <c r="U377" t="s" s="4"/>
    </row>
    <row r="378" spans="1:21">
      <c r="A378" t="n" s="2">
        <v>377</v>
      </c>
      <c r="B378" s="3">
        <f>HYPERLINK("https://my.zakupivli.pro/remote/dispatcher/state_purchase_view/63645708", "UA-2025-11-20-005327-a")</f>
        <v/>
      </c>
      <c r="C378" t="s" s="4">
        <v>686</v>
      </c>
      <c r="D378" t="s" s="4">
        <v>1024</v>
      </c>
      <c r="E378" t="s" s="4">
        <v>1135</v>
      </c>
      <c r="F378" t="s" s="4"/>
      <c r="G378" t="s" s="4">
        <v>4</v>
      </c>
      <c r="H378" t="s" s="4">
        <v>4</v>
      </c>
      <c r="I378" t="n" s="2">
        <v>6</v>
      </c>
      <c r="J378" t="s" s="4">
        <v>773</v>
      </c>
      <c r="K378" t="s" s="4">
        <v>1243</v>
      </c>
      <c r="L378" t="n" s="5">
        <v>269500.0</v>
      </c>
      <c r="M378" t="s" s="4"/>
      <c r="N378" t="s" s="4"/>
      <c r="O378" t="n" s="5">
        <v>2312934.16</v>
      </c>
      <c r="P378" t="n" s="5">
        <v>8.58</v>
      </c>
      <c r="Q378" t="s" s="4">
        <v>326</v>
      </c>
      <c r="R378" t="s" s="4">
        <v>1094</v>
      </c>
      <c r="S378" t="s" s="4"/>
      <c r="T378" t="s" s="4"/>
      <c r="U378" t="s" s="4"/>
    </row>
    <row r="379" spans="1:21">
      <c r="A379" t="n" s="2">
        <v>378</v>
      </c>
      <c r="B379" s="3">
        <f>HYPERLINK("https://my.zakupivli.pro/remote/dispatcher/state_purchase_view/63645708", "UA-2025-11-20-005327-a")</f>
        <v/>
      </c>
      <c r="C379" t="s" s="4">
        <v>686</v>
      </c>
      <c r="D379" t="s" s="4">
        <v>1024</v>
      </c>
      <c r="E379" t="s" s="4">
        <v>1135</v>
      </c>
      <c r="F379" t="s" s="4"/>
      <c r="G379" t="s" s="4">
        <v>4</v>
      </c>
      <c r="H379" t="s" s="4">
        <v>4</v>
      </c>
      <c r="I379" t="n" s="2">
        <v>6</v>
      </c>
      <c r="J379" t="s" s="4">
        <v>801</v>
      </c>
      <c r="K379" t="s" s="4">
        <v>1237</v>
      </c>
      <c r="L379" t="n" s="5">
        <v>269500.0</v>
      </c>
      <c r="M379" t="s" s="4"/>
      <c r="N379" t="s" s="4"/>
      <c r="O379" t="n" s="5">
        <v>2317558.78</v>
      </c>
      <c r="P379" t="n" s="5">
        <v>8.60</v>
      </c>
      <c r="Q379" t="s" s="4">
        <v>337</v>
      </c>
      <c r="R379" t="s" s="4">
        <v>1160</v>
      </c>
      <c r="S379" t="s" s="4"/>
      <c r="T379" t="s" s="4"/>
      <c r="U379" t="s" s="4"/>
    </row>
    <row r="380" spans="1:21">
      <c r="A380" t="n" s="2">
        <v>379</v>
      </c>
      <c r="B380" s="3">
        <f>HYPERLINK("https://my.zakupivli.pro/remote/dispatcher/state_purchase_view/63645708", "UA-2025-11-20-005327-a")</f>
        <v/>
      </c>
      <c r="C380" t="s" s="4">
        <v>686</v>
      </c>
      <c r="D380" t="s" s="4">
        <v>1024</v>
      </c>
      <c r="E380" t="s" s="4">
        <v>1135</v>
      </c>
      <c r="F380" t="s" s="4"/>
      <c r="G380" t="s" s="4">
        <v>4</v>
      </c>
      <c r="H380" t="s" s="4">
        <v>4</v>
      </c>
      <c r="I380" t="n" s="2">
        <v>6</v>
      </c>
      <c r="J380" t="s" s="4">
        <v>821</v>
      </c>
      <c r="K380" t="s" s="4">
        <v>1226</v>
      </c>
      <c r="L380" t="n" s="5">
        <v>269500.0</v>
      </c>
      <c r="M380" t="s" s="4"/>
      <c r="N380" t="s" s="4"/>
      <c r="O380" t="n" s="5">
        <v>2320162.15</v>
      </c>
      <c r="P380" t="n" s="5">
        <v>8.61</v>
      </c>
      <c r="Q380" t="s" s="4">
        <v>547</v>
      </c>
      <c r="R380" t="s" s="4">
        <v>930</v>
      </c>
      <c r="S380" t="s" s="4"/>
      <c r="T380" t="s" s="4"/>
      <c r="U380" t="s" s="4"/>
    </row>
    <row r="381" spans="1:21">
      <c r="A381" t="n" s="2">
        <v>380</v>
      </c>
      <c r="B381" s="3">
        <f>HYPERLINK("https://my.zakupivli.pro/remote/dispatcher/state_purchase_view/63645708", "UA-2025-11-20-005327-a")</f>
        <v/>
      </c>
      <c r="C381" t="s" s="4">
        <v>686</v>
      </c>
      <c r="D381" t="s" s="4">
        <v>1024</v>
      </c>
      <c r="E381" t="s" s="4">
        <v>1135</v>
      </c>
      <c r="F381" t="s" s="4"/>
      <c r="G381" t="s" s="4">
        <v>4</v>
      </c>
      <c r="H381" t="s" s="4">
        <v>4</v>
      </c>
      <c r="I381" t="n" s="2">
        <v>6</v>
      </c>
      <c r="J381" t="s" s="4">
        <v>803</v>
      </c>
      <c r="K381" t="s" s="4">
        <v>1252</v>
      </c>
      <c r="L381" t="n" s="5">
        <v>269500.0</v>
      </c>
      <c r="M381" t="s" s="4"/>
      <c r="N381" t="s" s="4"/>
      <c r="O381" t="n" s="5">
        <v>2321323.16</v>
      </c>
      <c r="P381" t="n" s="5">
        <v>8.61</v>
      </c>
      <c r="Q381" t="s" s="4">
        <v>328</v>
      </c>
      <c r="R381" t="s" s="4">
        <v>928</v>
      </c>
      <c r="S381" t="s" s="4"/>
      <c r="T381" t="s" s="4"/>
      <c r="U381" t="s" s="4"/>
    </row>
    <row r="382" spans="1:21">
      <c r="A382" t="n" s="2">
        <v>381</v>
      </c>
      <c r="B382" s="3">
        <f>HYPERLINK("https://my.zakupivli.pro/remote/dispatcher/state_purchase_view/63644744", "UA-2025-11-20-004668-a")</f>
        <v/>
      </c>
      <c r="C382" t="s" s="4">
        <v>79</v>
      </c>
      <c r="D382" t="s" s="4">
        <v>1098</v>
      </c>
      <c r="E382" t="s" s="4">
        <v>1135</v>
      </c>
      <c r="F382" t="s" s="4"/>
      <c r="G382" t="s" s="4">
        <v>4</v>
      </c>
      <c r="H382" t="s" s="4">
        <v>4</v>
      </c>
      <c r="I382" t="n" s="2">
        <v>1</v>
      </c>
      <c r="J382" t="s" s="4">
        <v>736</v>
      </c>
      <c r="K382" t="s" s="4">
        <v>1251</v>
      </c>
      <c r="L382" t="n" s="5">
        <v>25700.0</v>
      </c>
      <c r="M382" t="s" s="4"/>
      <c r="N382" t="s" s="4"/>
      <c r="O382" t="n" s="5">
        <v>227426.5</v>
      </c>
      <c r="P382" t="n" s="5">
        <v>8.85</v>
      </c>
      <c r="Q382" t="s" s="4">
        <v>151</v>
      </c>
      <c r="R382" t="s" s="4">
        <v>1123</v>
      </c>
      <c r="S382" t="s" s="4"/>
      <c r="T382" t="s" s="4"/>
      <c r="U382" t="s" s="4"/>
    </row>
    <row r="383" spans="1:21">
      <c r="A383" t="n" s="2">
        <v>382</v>
      </c>
      <c r="B383" s="3">
        <f>HYPERLINK("https://my.zakupivli.pro/remote/dispatcher/state_purchase_view/63644700", "UA-2025-11-20-004865-a")</f>
        <v/>
      </c>
      <c r="C383" t="s" s="4">
        <v>661</v>
      </c>
      <c r="D383" t="s" s="4">
        <v>1034</v>
      </c>
      <c r="E383" t="s" s="4">
        <v>1135</v>
      </c>
      <c r="F383" t="s" s="4"/>
      <c r="G383" t="s" s="4">
        <v>4</v>
      </c>
      <c r="H383" t="s" s="4">
        <v>4</v>
      </c>
      <c r="I383" t="n" s="2">
        <v>0</v>
      </c>
      <c r="J383" t="s" s="4"/>
      <c r="K383" t="s" s="4"/>
      <c r="L383" t="n" s="5">
        <v>5000.0</v>
      </c>
      <c r="M383" t="s" s="4"/>
      <c r="N383" t="s" s="4"/>
      <c r="O383" t="s" s="4"/>
      <c r="P383" t="s" s="4"/>
      <c r="Q383" t="s" s="4">
        <v>4</v>
      </c>
      <c r="R383" t="s" s="4"/>
      <c r="S383" t="s" s="4"/>
      <c r="T383" t="s" s="4"/>
      <c r="U383" t="s" s="4"/>
    </row>
    <row r="384" spans="1:21">
      <c r="A384" t="n" s="2">
        <v>383</v>
      </c>
      <c r="B384" s="3">
        <f>HYPERLINK("https://my.zakupivli.pro/remote/dispatcher/state_purchase_view/63644342", "UA-2025-11-20-004805-a")</f>
        <v/>
      </c>
      <c r="C384" t="s" s="4">
        <v>709</v>
      </c>
      <c r="D384" t="s" s="4">
        <v>1021</v>
      </c>
      <c r="E384" t="s" s="4">
        <v>1135</v>
      </c>
      <c r="F384" t="s" s="4"/>
      <c r="G384" t="s" s="4">
        <v>4</v>
      </c>
      <c r="H384" t="s" s="4">
        <v>4</v>
      </c>
      <c r="I384" t="n" s="2">
        <v>1</v>
      </c>
      <c r="J384" t="s" s="4">
        <v>753</v>
      </c>
      <c r="K384" t="s" s="4">
        <v>1268</v>
      </c>
      <c r="L384" t="n" s="5">
        <v>21261.0</v>
      </c>
      <c r="M384" t="s" s="4"/>
      <c r="N384" t="s" s="4"/>
      <c r="O384" t="n" s="5">
        <v>196451.64</v>
      </c>
      <c r="P384" t="n" s="5">
        <v>9.24</v>
      </c>
      <c r="Q384" t="s" s="4">
        <v>401</v>
      </c>
      <c r="R384" t="s" s="4">
        <v>1059</v>
      </c>
      <c r="S384" t="s" s="4"/>
      <c r="T384" t="s" s="4"/>
      <c r="U384" t="s" s="4"/>
    </row>
    <row r="385" spans="1:21">
      <c r="A385" t="n" s="2">
        <v>384</v>
      </c>
      <c r="B385" s="3">
        <f>HYPERLINK("https://my.zakupivli.pro/remote/dispatcher/state_purchase_view/63643945", "UA-2025-11-20-004566-a")</f>
        <v/>
      </c>
      <c r="C385" t="s" s="4">
        <v>723</v>
      </c>
      <c r="D385" t="s" s="4">
        <v>932</v>
      </c>
      <c r="E385" t="s" s="4">
        <v>1135</v>
      </c>
      <c r="F385" t="s" s="4"/>
      <c r="G385" t="s" s="4">
        <v>4</v>
      </c>
      <c r="H385" t="s" s="4">
        <v>4</v>
      </c>
      <c r="I385" t="n" s="2">
        <v>15</v>
      </c>
      <c r="J385" t="s" s="4">
        <v>696</v>
      </c>
      <c r="K385" t="s" s="4">
        <v>1213</v>
      </c>
      <c r="L385" t="n" s="5">
        <v>3500000.0</v>
      </c>
      <c r="M385" t="s" s="4"/>
      <c r="N385" t="s" s="4"/>
      <c r="O385" t="n" s="5">
        <v>30584106.0</v>
      </c>
      <c r="P385" t="n" s="5">
        <v>8.74</v>
      </c>
      <c r="Q385" t="s" s="4">
        <v>324</v>
      </c>
      <c r="R385" t="s" s="4">
        <v>963</v>
      </c>
      <c r="S385" t="s" s="4"/>
      <c r="T385" t="s" s="4"/>
      <c r="U385" t="s" s="4"/>
    </row>
    <row r="386" spans="1:21">
      <c r="A386" t="n" s="2">
        <v>385</v>
      </c>
      <c r="B386" s="3">
        <f>HYPERLINK("https://my.zakupivli.pro/remote/dispatcher/state_purchase_view/63643945", "UA-2025-11-20-004566-a")</f>
        <v/>
      </c>
      <c r="C386" t="s" s="4">
        <v>723</v>
      </c>
      <c r="D386" t="s" s="4">
        <v>932</v>
      </c>
      <c r="E386" t="s" s="4">
        <v>1135</v>
      </c>
      <c r="F386" t="s" s="4"/>
      <c r="G386" t="s" s="4">
        <v>4</v>
      </c>
      <c r="H386" t="s" s="4">
        <v>4</v>
      </c>
      <c r="I386" t="n" s="2">
        <v>15</v>
      </c>
      <c r="J386" t="s" s="4">
        <v>793</v>
      </c>
      <c r="K386" t="s" s="4">
        <v>1257</v>
      </c>
      <c r="L386" t="n" s="5">
        <v>3500000.0</v>
      </c>
      <c r="M386" t="s" s="4"/>
      <c r="N386" t="s" s="4"/>
      <c r="O386" t="n" s="5">
        <v>30748368.0</v>
      </c>
      <c r="P386" t="n" s="5">
        <v>8.79</v>
      </c>
      <c r="Q386" t="s" s="4">
        <v>152</v>
      </c>
      <c r="R386" t="s" s="4">
        <v>880</v>
      </c>
      <c r="S386" t="s" s="4"/>
      <c r="T386" t="s" s="4"/>
      <c r="U386" t="s" s="4"/>
    </row>
    <row r="387" spans="1:21">
      <c r="A387" t="n" s="2">
        <v>386</v>
      </c>
      <c r="B387" s="3">
        <f>HYPERLINK("https://my.zakupivli.pro/remote/dispatcher/state_purchase_view/63643945", "UA-2025-11-20-004566-a")</f>
        <v/>
      </c>
      <c r="C387" t="s" s="4">
        <v>723</v>
      </c>
      <c r="D387" t="s" s="4">
        <v>932</v>
      </c>
      <c r="E387" t="s" s="4">
        <v>1135</v>
      </c>
      <c r="F387" t="s" s="4"/>
      <c r="G387" t="s" s="4">
        <v>4</v>
      </c>
      <c r="H387" t="s" s="4">
        <v>4</v>
      </c>
      <c r="I387" t="n" s="2">
        <v>15</v>
      </c>
      <c r="J387" t="s" s="4">
        <v>763</v>
      </c>
      <c r="K387" t="s" s="4">
        <v>1215</v>
      </c>
      <c r="L387" t="n" s="5">
        <v>3500000.0</v>
      </c>
      <c r="M387" t="s" s="4"/>
      <c r="N387" t="s" s="4"/>
      <c r="O387" t="n" s="5">
        <v>30811788.0</v>
      </c>
      <c r="P387" t="n" s="5">
        <v>8.80</v>
      </c>
      <c r="Q387" t="s" s="4">
        <v>542</v>
      </c>
      <c r="R387" t="s" s="4">
        <v>1057</v>
      </c>
      <c r="S387" t="s" s="4"/>
      <c r="T387" t="s" s="4"/>
      <c r="U387" t="s" s="4"/>
    </row>
    <row r="388" spans="1:21">
      <c r="A388" t="n" s="2">
        <v>387</v>
      </c>
      <c r="B388" s="3">
        <f>HYPERLINK("https://my.zakupivli.pro/remote/dispatcher/state_purchase_view/63643945", "UA-2025-11-20-004566-a")</f>
        <v/>
      </c>
      <c r="C388" t="s" s="4">
        <v>723</v>
      </c>
      <c r="D388" t="s" s="4">
        <v>932</v>
      </c>
      <c r="E388" t="s" s="4">
        <v>1135</v>
      </c>
      <c r="F388" t="s" s="4"/>
      <c r="G388" t="s" s="4">
        <v>4</v>
      </c>
      <c r="H388" t="s" s="4">
        <v>4</v>
      </c>
      <c r="I388" t="n" s="2">
        <v>15</v>
      </c>
      <c r="J388" t="s" s="4">
        <v>801</v>
      </c>
      <c r="K388" t="s" s="4">
        <v>1237</v>
      </c>
      <c r="L388" t="n" s="5">
        <v>3500000.0</v>
      </c>
      <c r="M388" t="s" s="4"/>
      <c r="N388" t="s" s="4"/>
      <c r="O388" t="n" s="5">
        <v>30895326.0</v>
      </c>
      <c r="P388" t="n" s="5">
        <v>8.83</v>
      </c>
      <c r="Q388" t="s" s="4">
        <v>453</v>
      </c>
      <c r="R388" t="s" s="4">
        <v>1160</v>
      </c>
      <c r="S388" t="s" s="4"/>
      <c r="T388" t="s" s="4"/>
      <c r="U388" t="s" s="4"/>
    </row>
    <row r="389" spans="1:21">
      <c r="A389" t="n" s="2">
        <v>388</v>
      </c>
      <c r="B389" s="3">
        <f>HYPERLINK("https://my.zakupivli.pro/remote/dispatcher/state_purchase_view/63643945", "UA-2025-11-20-004566-a")</f>
        <v/>
      </c>
      <c r="C389" t="s" s="4">
        <v>723</v>
      </c>
      <c r="D389" t="s" s="4">
        <v>932</v>
      </c>
      <c r="E389" t="s" s="4">
        <v>1135</v>
      </c>
      <c r="F389" t="s" s="4"/>
      <c r="G389" t="s" s="4">
        <v>4</v>
      </c>
      <c r="H389" t="s" s="4">
        <v>4</v>
      </c>
      <c r="I389" t="n" s="2">
        <v>15</v>
      </c>
      <c r="J389" t="s" s="4">
        <v>755</v>
      </c>
      <c r="K389" t="s" s="4">
        <v>1232</v>
      </c>
      <c r="L389" t="n" s="5">
        <v>3500000.0</v>
      </c>
      <c r="M389" t="s" s="4"/>
      <c r="N389" t="s" s="4"/>
      <c r="O389" t="n" s="5">
        <v>30916746.0</v>
      </c>
      <c r="P389" t="n" s="5">
        <v>8.83</v>
      </c>
      <c r="Q389" t="s" s="4">
        <v>375</v>
      </c>
      <c r="R389" t="s" s="4">
        <v>1127</v>
      </c>
      <c r="S389" t="s" s="4"/>
      <c r="T389" t="s" s="4"/>
      <c r="U389" t="s" s="4"/>
    </row>
    <row r="390" spans="1:21">
      <c r="A390" t="n" s="2">
        <v>389</v>
      </c>
      <c r="B390" s="3">
        <f>HYPERLINK("https://my.zakupivli.pro/remote/dispatcher/state_purchase_view/63643945", "UA-2025-11-20-004566-a")</f>
        <v/>
      </c>
      <c r="C390" t="s" s="4">
        <v>723</v>
      </c>
      <c r="D390" t="s" s="4">
        <v>932</v>
      </c>
      <c r="E390" t="s" s="4">
        <v>1135</v>
      </c>
      <c r="F390" t="s" s="4"/>
      <c r="G390" t="s" s="4">
        <v>4</v>
      </c>
      <c r="H390" t="s" s="4">
        <v>4</v>
      </c>
      <c r="I390" t="n" s="2">
        <v>15</v>
      </c>
      <c r="J390" t="s" s="4">
        <v>820</v>
      </c>
      <c r="K390" t="s" s="4">
        <v>1236</v>
      </c>
      <c r="L390" t="n" s="5">
        <v>3500000.0</v>
      </c>
      <c r="M390" t="s" s="4"/>
      <c r="N390" t="s" s="4"/>
      <c r="O390" t="n" s="5">
        <v>30916788.0</v>
      </c>
      <c r="P390" t="n" s="5">
        <v>8.83</v>
      </c>
      <c r="Q390" t="s" s="4">
        <v>150</v>
      </c>
      <c r="R390" t="s" s="4">
        <v>1300</v>
      </c>
      <c r="S390" t="s" s="4"/>
      <c r="T390" t="s" s="4"/>
      <c r="U390" t="s" s="4"/>
    </row>
    <row r="391" spans="1:21">
      <c r="A391" t="n" s="2">
        <v>390</v>
      </c>
      <c r="B391" s="3">
        <f>HYPERLINK("https://my.zakupivli.pro/remote/dispatcher/state_purchase_view/63643945", "UA-2025-11-20-004566-a")</f>
        <v/>
      </c>
      <c r="C391" t="s" s="4">
        <v>723</v>
      </c>
      <c r="D391" t="s" s="4">
        <v>932</v>
      </c>
      <c r="E391" t="s" s="4">
        <v>1135</v>
      </c>
      <c r="F391" t="s" s="4"/>
      <c r="G391" t="s" s="4">
        <v>4</v>
      </c>
      <c r="H391" t="s" s="4">
        <v>4</v>
      </c>
      <c r="I391" t="n" s="2">
        <v>15</v>
      </c>
      <c r="J391" t="s" s="4">
        <v>818</v>
      </c>
      <c r="K391" t="s" s="4">
        <v>1281</v>
      </c>
      <c r="L391" t="n" s="5">
        <v>3500000.0</v>
      </c>
      <c r="M391" t="s" s="4"/>
      <c r="N391" t="s" s="4"/>
      <c r="O391" t="n" s="5">
        <v>30937788.0</v>
      </c>
      <c r="P391" t="n" s="5">
        <v>8.84</v>
      </c>
      <c r="Q391" t="s" s="4">
        <v>296</v>
      </c>
      <c r="R391" t="s" s="4">
        <v>1101</v>
      </c>
      <c r="S391" t="s" s="4"/>
      <c r="T391" t="s" s="4"/>
      <c r="U391" t="s" s="4"/>
    </row>
    <row r="392" spans="1:21">
      <c r="A392" t="n" s="2">
        <v>391</v>
      </c>
      <c r="B392" s="3">
        <f>HYPERLINK("https://my.zakupivli.pro/remote/dispatcher/state_purchase_view/63643945", "UA-2025-11-20-004566-a")</f>
        <v/>
      </c>
      <c r="C392" t="s" s="4">
        <v>723</v>
      </c>
      <c r="D392" t="s" s="4">
        <v>932</v>
      </c>
      <c r="E392" t="s" s="4">
        <v>1135</v>
      </c>
      <c r="F392" t="s" s="4"/>
      <c r="G392" t="s" s="4">
        <v>4</v>
      </c>
      <c r="H392" t="s" s="4">
        <v>4</v>
      </c>
      <c r="I392" t="n" s="2">
        <v>15</v>
      </c>
      <c r="J392" t="s" s="4">
        <v>673</v>
      </c>
      <c r="K392" t="s" s="4">
        <v>1140</v>
      </c>
      <c r="L392" t="n" s="5">
        <v>3500000.0</v>
      </c>
      <c r="M392" t="s" s="4"/>
      <c r="N392" t="s" s="4"/>
      <c r="O392" t="n" s="5">
        <v>30954588.0</v>
      </c>
      <c r="P392" t="n" s="5">
        <v>8.84</v>
      </c>
      <c r="Q392" t="s" s="4">
        <v>165</v>
      </c>
      <c r="R392" t="s" s="4">
        <v>1109</v>
      </c>
      <c r="S392" t="s" s="4"/>
      <c r="T392" t="s" s="4"/>
      <c r="U392" t="s" s="4"/>
    </row>
    <row r="393" spans="1:21">
      <c r="A393" t="n" s="2">
        <v>392</v>
      </c>
      <c r="B393" s="3">
        <f>HYPERLINK("https://my.zakupivli.pro/remote/dispatcher/state_purchase_view/63643945", "UA-2025-11-20-004566-a")</f>
        <v/>
      </c>
      <c r="C393" t="s" s="4">
        <v>723</v>
      </c>
      <c r="D393" t="s" s="4">
        <v>932</v>
      </c>
      <c r="E393" t="s" s="4">
        <v>1135</v>
      </c>
      <c r="F393" t="s" s="4"/>
      <c r="G393" t="s" s="4">
        <v>4</v>
      </c>
      <c r="H393" t="s" s="4">
        <v>4</v>
      </c>
      <c r="I393" t="n" s="2">
        <v>15</v>
      </c>
      <c r="J393" t="s" s="4">
        <v>807</v>
      </c>
      <c r="K393" t="s" s="4">
        <v>1217</v>
      </c>
      <c r="L393" t="n" s="5">
        <v>3500000.0</v>
      </c>
      <c r="M393" t="s" s="4"/>
      <c r="N393" t="s" s="4"/>
      <c r="O393" t="n" s="5">
        <v>31045000.0</v>
      </c>
      <c r="P393" t="n" s="5">
        <v>8.87</v>
      </c>
      <c r="Q393" t="s" s="4">
        <v>270</v>
      </c>
      <c r="R393" t="s" s="4">
        <v>905</v>
      </c>
      <c r="S393" t="s" s="4"/>
      <c r="T393" t="s" s="4"/>
      <c r="U393" t="s" s="4"/>
    </row>
    <row r="394" spans="1:21">
      <c r="A394" t="n" s="2">
        <v>393</v>
      </c>
      <c r="B394" s="3">
        <f>HYPERLINK("https://my.zakupivli.pro/remote/dispatcher/state_purchase_view/63643945", "UA-2025-11-20-004566-a")</f>
        <v/>
      </c>
      <c r="C394" t="s" s="4">
        <v>723</v>
      </c>
      <c r="D394" t="s" s="4">
        <v>932</v>
      </c>
      <c r="E394" t="s" s="4">
        <v>1135</v>
      </c>
      <c r="F394" t="s" s="4"/>
      <c r="G394" t="s" s="4">
        <v>4</v>
      </c>
      <c r="H394" t="s" s="4">
        <v>4</v>
      </c>
      <c r="I394" t="n" s="2">
        <v>15</v>
      </c>
      <c r="J394" t="s" s="4">
        <v>718</v>
      </c>
      <c r="K394" t="s" s="4">
        <v>1212</v>
      </c>
      <c r="L394" t="n" s="5">
        <v>3500000.0</v>
      </c>
      <c r="M394" t="s" s="4"/>
      <c r="N394" t="s" s="4"/>
      <c r="O394" t="n" s="5">
        <v>31122000.0</v>
      </c>
      <c r="P394" t="n" s="5">
        <v>8.89</v>
      </c>
      <c r="Q394" t="s" s="4">
        <v>314</v>
      </c>
      <c r="R394" t="s" s="4">
        <v>887</v>
      </c>
      <c r="S394" t="s" s="4"/>
      <c r="T394" t="s" s="4"/>
      <c r="U394" t="s" s="4"/>
    </row>
    <row r="395" spans="1:21">
      <c r="A395" t="n" s="2">
        <v>394</v>
      </c>
      <c r="B395" s="3">
        <f>HYPERLINK("https://my.zakupivli.pro/remote/dispatcher/state_purchase_view/63643945", "UA-2025-11-20-004566-a")</f>
        <v/>
      </c>
      <c r="C395" t="s" s="4">
        <v>723</v>
      </c>
      <c r="D395" t="s" s="4">
        <v>932</v>
      </c>
      <c r="E395" t="s" s="4">
        <v>1135</v>
      </c>
      <c r="F395" t="s" s="4"/>
      <c r="G395" t="s" s="4">
        <v>4</v>
      </c>
      <c r="H395" t="s" s="4">
        <v>4</v>
      </c>
      <c r="I395" t="n" s="2">
        <v>15</v>
      </c>
      <c r="J395" t="s" s="4">
        <v>821</v>
      </c>
      <c r="K395" t="s" s="4">
        <v>1226</v>
      </c>
      <c r="L395" t="n" s="5">
        <v>3500000.0</v>
      </c>
      <c r="M395" t="s" s="4"/>
      <c r="N395" t="s" s="4"/>
      <c r="O395" t="n" s="5">
        <v>31126788.0</v>
      </c>
      <c r="P395" t="n" s="5">
        <v>8.89</v>
      </c>
      <c r="Q395" t="s" s="4">
        <v>538</v>
      </c>
      <c r="R395" t="s" s="4">
        <v>930</v>
      </c>
      <c r="S395" t="s" s="4"/>
      <c r="T395" t="s" s="4"/>
      <c r="U395" t="s" s="4"/>
    </row>
    <row r="396" spans="1:21">
      <c r="A396" t="n" s="2">
        <v>395</v>
      </c>
      <c r="B396" s="3">
        <f>HYPERLINK("https://my.zakupivli.pro/remote/dispatcher/state_purchase_view/63643945", "UA-2025-11-20-004566-a")</f>
        <v/>
      </c>
      <c r="C396" t="s" s="4">
        <v>723</v>
      </c>
      <c r="D396" t="s" s="4">
        <v>932</v>
      </c>
      <c r="E396" t="s" s="4">
        <v>1135</v>
      </c>
      <c r="F396" t="s" s="4"/>
      <c r="G396" t="s" s="4">
        <v>4</v>
      </c>
      <c r="H396" t="s" s="4">
        <v>4</v>
      </c>
      <c r="I396" t="n" s="2">
        <v>15</v>
      </c>
      <c r="J396" t="s" s="4">
        <v>781</v>
      </c>
      <c r="K396" t="s" s="4">
        <v>1233</v>
      </c>
      <c r="L396" t="n" s="5">
        <v>3500000.0</v>
      </c>
      <c r="M396" t="s" s="4"/>
      <c r="N396" t="s" s="4"/>
      <c r="O396" t="n" s="5">
        <v>31151988.0</v>
      </c>
      <c r="P396" t="n" s="5">
        <v>8.90</v>
      </c>
      <c r="Q396" t="s" s="4">
        <v>148</v>
      </c>
      <c r="R396" t="s" s="4">
        <v>1055</v>
      </c>
      <c r="S396" t="s" s="4"/>
      <c r="T396" t="s" s="4"/>
      <c r="U396" t="s" s="4"/>
    </row>
    <row r="397" spans="1:21">
      <c r="A397" t="n" s="2">
        <v>396</v>
      </c>
      <c r="B397" s="3">
        <f>HYPERLINK("https://my.zakupivli.pro/remote/dispatcher/state_purchase_view/63643945", "UA-2025-11-20-004566-a")</f>
        <v/>
      </c>
      <c r="C397" t="s" s="4">
        <v>723</v>
      </c>
      <c r="D397" t="s" s="4">
        <v>932</v>
      </c>
      <c r="E397" t="s" s="4">
        <v>1135</v>
      </c>
      <c r="F397" t="s" s="4"/>
      <c r="G397" t="s" s="4">
        <v>4</v>
      </c>
      <c r="H397" t="s" s="4">
        <v>4</v>
      </c>
      <c r="I397" t="n" s="2">
        <v>15</v>
      </c>
      <c r="J397" t="s" s="4">
        <v>776</v>
      </c>
      <c r="K397" t="s" s="4">
        <v>1253</v>
      </c>
      <c r="L397" t="n" s="5">
        <v>3500000.0</v>
      </c>
      <c r="M397" t="s" s="4"/>
      <c r="N397" t="s" s="4"/>
      <c r="O397" t="n" s="5">
        <v>31183950.0</v>
      </c>
      <c r="P397" t="n" s="5">
        <v>8.91</v>
      </c>
      <c r="Q397" t="s" s="4">
        <v>218</v>
      </c>
      <c r="R397" t="s" s="4">
        <v>1200</v>
      </c>
      <c r="S397" t="s" s="4"/>
      <c r="T397" t="s" s="4"/>
      <c r="U397" t="s" s="4"/>
    </row>
    <row r="398" spans="1:21">
      <c r="A398" t="n" s="2">
        <v>397</v>
      </c>
      <c r="B398" s="3">
        <f>HYPERLINK("https://my.zakupivli.pro/remote/dispatcher/state_purchase_view/63643945", "UA-2025-11-20-004566-a")</f>
        <v/>
      </c>
      <c r="C398" t="s" s="4">
        <v>723</v>
      </c>
      <c r="D398" t="s" s="4">
        <v>932</v>
      </c>
      <c r="E398" t="s" s="4">
        <v>1135</v>
      </c>
      <c r="F398" t="s" s="4"/>
      <c r="G398" t="s" s="4">
        <v>4</v>
      </c>
      <c r="H398" t="s" s="4">
        <v>4</v>
      </c>
      <c r="I398" t="n" s="2">
        <v>15</v>
      </c>
      <c r="J398" t="s" s="4">
        <v>751</v>
      </c>
      <c r="K398" t="s" s="4">
        <v>1284</v>
      </c>
      <c r="L398" t="n" s="5">
        <v>3500000.0</v>
      </c>
      <c r="M398" t="s" s="4"/>
      <c r="N398" t="s" s="4"/>
      <c r="O398" t="n" s="5">
        <v>31198188.0</v>
      </c>
      <c r="P398" t="n" s="5">
        <v>8.91</v>
      </c>
      <c r="Q398" t="s" s="4">
        <v>356</v>
      </c>
      <c r="R398" t="s" s="4">
        <v>1201</v>
      </c>
      <c r="S398" t="s" s="4"/>
      <c r="T398" t="s" s="4"/>
      <c r="U398" t="s" s="4"/>
    </row>
    <row r="399" spans="1:21">
      <c r="A399" t="n" s="2">
        <v>398</v>
      </c>
      <c r="B399" s="3">
        <f>HYPERLINK("https://my.zakupivli.pro/remote/dispatcher/state_purchase_view/63643945", "UA-2025-11-20-004566-a")</f>
        <v/>
      </c>
      <c r="C399" t="s" s="4">
        <v>723</v>
      </c>
      <c r="D399" t="s" s="4">
        <v>932</v>
      </c>
      <c r="E399" t="s" s="4">
        <v>1135</v>
      </c>
      <c r="F399" t="s" s="4"/>
      <c r="G399" t="s" s="4">
        <v>4</v>
      </c>
      <c r="H399" t="s" s="4">
        <v>4</v>
      </c>
      <c r="I399" t="n" s="2">
        <v>15</v>
      </c>
      <c r="J399" t="s" s="4">
        <v>744</v>
      </c>
      <c r="K399" t="s" s="4">
        <v>1266</v>
      </c>
      <c r="L399" t="n" s="5">
        <v>3500000.0</v>
      </c>
      <c r="M399" t="s" s="4"/>
      <c r="N399" t="s" s="4"/>
      <c r="O399" t="n" s="5">
        <v>31210788.0</v>
      </c>
      <c r="P399" t="n" s="5">
        <v>8.92</v>
      </c>
      <c r="Q399" t="s" s="4">
        <v>149</v>
      </c>
      <c r="R399" t="s" s="4">
        <v>1198</v>
      </c>
      <c r="S399" t="s" s="4"/>
      <c r="T399" t="s" s="4"/>
      <c r="U399" t="s" s="4"/>
    </row>
    <row r="400" spans="1:21">
      <c r="A400" t="n" s="2">
        <v>399</v>
      </c>
      <c r="B400" s="3">
        <f>HYPERLINK("https://my.zakupivli.pro/remote/dispatcher/state_purchase_view/63643926", "UA-2025-11-20-004264-a")</f>
        <v/>
      </c>
      <c r="C400" t="s" s="4">
        <v>654</v>
      </c>
      <c r="D400" t="s" s="4">
        <v>1100</v>
      </c>
      <c r="E400" t="s" s="4">
        <v>1135</v>
      </c>
      <c r="F400" t="s" s="4"/>
      <c r="G400" t="s" s="4">
        <v>4</v>
      </c>
      <c r="H400" t="s" s="4">
        <v>4</v>
      </c>
      <c r="I400" t="n" s="2">
        <v>0</v>
      </c>
      <c r="J400" t="s" s="4"/>
      <c r="K400" t="s" s="4"/>
      <c r="L400" t="n" s="5">
        <v>9900.0</v>
      </c>
      <c r="M400" t="s" s="4"/>
      <c r="N400" t="s" s="4"/>
      <c r="O400" t="s" s="4"/>
      <c r="P400" t="s" s="4"/>
      <c r="Q400" t="s" s="4">
        <v>4</v>
      </c>
      <c r="R400" t="s" s="4"/>
      <c r="S400" t="s" s="4"/>
      <c r="T400" t="s" s="4"/>
      <c r="U400" t="s" s="4"/>
    </row>
    <row r="401" spans="1:21">
      <c r="A401" t="n" s="2">
        <v>400</v>
      </c>
      <c r="B401" s="3">
        <f>HYPERLINK("https://my.zakupivli.pro/remote/dispatcher/state_purchase_view/63643404", "UA-2025-11-20-004377-a")</f>
        <v/>
      </c>
      <c r="C401" t="s" s="4">
        <v>693</v>
      </c>
      <c r="D401" t="s" s="4">
        <v>1178</v>
      </c>
      <c r="E401" t="s" s="4">
        <v>1135</v>
      </c>
      <c r="F401" t="s" s="4"/>
      <c r="G401" t="s" s="4">
        <v>4</v>
      </c>
      <c r="H401" t="s" s="4">
        <v>4</v>
      </c>
      <c r="I401" t="n" s="2">
        <v>1</v>
      </c>
      <c r="J401" t="s" s="4">
        <v>747</v>
      </c>
      <c r="K401" t="s" s="4">
        <v>1227</v>
      </c>
      <c r="L401" t="n" s="5">
        <v>8846.0</v>
      </c>
      <c r="M401" t="s" s="4"/>
      <c r="N401" t="s" s="4"/>
      <c r="O401" t="n" s="5">
        <v>114644.16</v>
      </c>
      <c r="P401" t="n" s="5">
        <v>12.96</v>
      </c>
      <c r="Q401" t="s" s="4">
        <v>155</v>
      </c>
      <c r="R401" t="s" s="4">
        <v>1150</v>
      </c>
      <c r="S401" t="s" s="4"/>
      <c r="T401" t="s" s="4"/>
      <c r="U401" t="s" s="4"/>
    </row>
    <row r="402" spans="1:21">
      <c r="A402" t="n" s="2">
        <v>401</v>
      </c>
      <c r="B402" s="3">
        <f>HYPERLINK("https://my.zakupivli.pro/remote/dispatcher/state_purchase_view/63643253", "UA-2025-11-20-004078-a")</f>
        <v/>
      </c>
      <c r="C402" t="s" s="4">
        <v>725</v>
      </c>
      <c r="D402" t="s" s="4">
        <v>1296</v>
      </c>
      <c r="E402" t="s" s="4">
        <v>1135</v>
      </c>
      <c r="F402" t="s" s="4"/>
      <c r="G402" t="s" s="4">
        <v>4</v>
      </c>
      <c r="H402" t="s" s="4">
        <v>4</v>
      </c>
      <c r="I402" t="n" s="2">
        <v>2</v>
      </c>
      <c r="J402" t="s" s="4">
        <v>777</v>
      </c>
      <c r="K402" t="s" s="4">
        <v>1270</v>
      </c>
      <c r="L402" t="n" s="5">
        <v>38000.0</v>
      </c>
      <c r="M402" t="s" s="4"/>
      <c r="N402" t="s" s="4"/>
      <c r="O402" t="n" s="5">
        <v>345739.2</v>
      </c>
      <c r="P402" t="n" s="5">
        <v>9.10</v>
      </c>
      <c r="Q402" t="s" s="4">
        <v>588</v>
      </c>
      <c r="R402" t="s" s="4">
        <v>1195</v>
      </c>
      <c r="S402" t="s" s="4"/>
      <c r="T402" t="s" s="4"/>
      <c r="U402" t="s" s="4"/>
    </row>
    <row r="403" spans="1:21">
      <c r="A403" t="n" s="2">
        <v>402</v>
      </c>
      <c r="B403" s="3">
        <f>HYPERLINK("https://my.zakupivli.pro/remote/dispatcher/state_purchase_view/63643253", "UA-2025-11-20-004078-a")</f>
        <v/>
      </c>
      <c r="C403" t="s" s="4">
        <v>725</v>
      </c>
      <c r="D403" t="s" s="4">
        <v>1296</v>
      </c>
      <c r="E403" t="s" s="4">
        <v>1135</v>
      </c>
      <c r="F403" t="s" s="4"/>
      <c r="G403" t="s" s="4">
        <v>4</v>
      </c>
      <c r="H403" t="s" s="4">
        <v>4</v>
      </c>
      <c r="I403" t="n" s="2">
        <v>2</v>
      </c>
      <c r="J403" t="s" s="4">
        <v>736</v>
      </c>
      <c r="K403" t="s" s="4">
        <v>1251</v>
      </c>
      <c r="L403" t="n" s="5">
        <v>38000.0</v>
      </c>
      <c r="M403" t="s" s="4"/>
      <c r="N403" t="s" s="4"/>
      <c r="O403" t="n" s="5">
        <v>358650.84</v>
      </c>
      <c r="P403" t="n" s="5">
        <v>9.44</v>
      </c>
      <c r="Q403" t="s" s="4">
        <v>406</v>
      </c>
      <c r="R403" t="s" s="4">
        <v>1123</v>
      </c>
      <c r="S403" t="s" s="4"/>
      <c r="T403" t="s" s="4"/>
      <c r="U403" t="s" s="4"/>
    </row>
    <row r="404" spans="1:21">
      <c r="A404" t="n" s="2">
        <v>403</v>
      </c>
      <c r="B404" s="3">
        <f>HYPERLINK("https://my.zakupivli.pro/remote/dispatcher/state_purchase_view/63642974", "UA-2025-11-20-004125-a")</f>
        <v/>
      </c>
      <c r="C404" t="s" s="4">
        <v>623</v>
      </c>
      <c r="D404" t="s" s="4">
        <v>1301</v>
      </c>
      <c r="E404" t="s" s="4">
        <v>1135</v>
      </c>
      <c r="F404" t="s" s="4"/>
      <c r="G404" t="s" s="4">
        <v>4</v>
      </c>
      <c r="H404" t="s" s="4">
        <v>4</v>
      </c>
      <c r="I404" t="n" s="2">
        <v>0</v>
      </c>
      <c r="J404" t="s" s="4"/>
      <c r="K404" t="s" s="4"/>
      <c r="L404" t="n" s="5">
        <v>15000.0</v>
      </c>
      <c r="M404" t="s" s="4"/>
      <c r="N404" t="s" s="4"/>
      <c r="O404" t="s" s="4"/>
      <c r="P404" t="s" s="4"/>
      <c r="Q404" t="s" s="4">
        <v>4</v>
      </c>
      <c r="R404" t="s" s="4"/>
      <c r="S404" t="s" s="4"/>
      <c r="T404" t="s" s="4"/>
      <c r="U404" t="s" s="4"/>
    </row>
    <row r="405" spans="1:21">
      <c r="A405" t="n" s="2">
        <v>404</v>
      </c>
      <c r="B405" s="3">
        <f>HYPERLINK("https://my.zakupivli.pro/remote/dispatcher/state_purchase_view/63642929", "UA-2025-11-20-004096-a")</f>
        <v/>
      </c>
      <c r="C405" t="s" s="4">
        <v>722</v>
      </c>
      <c r="D405" t="s" s="4">
        <v>933</v>
      </c>
      <c r="E405" t="s" s="4">
        <v>1135</v>
      </c>
      <c r="F405" t="s" s="4"/>
      <c r="G405" t="s" s="4">
        <v>4</v>
      </c>
      <c r="H405" t="s" s="4">
        <v>4</v>
      </c>
      <c r="I405" t="n" s="2">
        <v>6</v>
      </c>
      <c r="J405" t="s" s="4">
        <v>737</v>
      </c>
      <c r="K405" t="s" s="4">
        <v>1267</v>
      </c>
      <c r="L405" t="n" s="5">
        <v>300750.0</v>
      </c>
      <c r="M405" t="s" s="4"/>
      <c r="N405" t="s" s="4"/>
      <c r="O405" t="n" s="5">
        <v>3813269.4</v>
      </c>
      <c r="P405" t="n" s="5">
        <v>12.68</v>
      </c>
      <c r="Q405" t="s" s="4">
        <v>472</v>
      </c>
      <c r="R405" t="s" s="4">
        <v>927</v>
      </c>
      <c r="S405" t="s" s="4"/>
      <c r="T405" t="s" s="4"/>
      <c r="U405" t="s" s="4"/>
    </row>
    <row r="406" spans="1:21">
      <c r="A406" t="n" s="2">
        <v>405</v>
      </c>
      <c r="B406" s="3">
        <f>HYPERLINK("https://my.zakupivli.pro/remote/dispatcher/state_purchase_view/63642929", "UA-2025-11-20-004096-a")</f>
        <v/>
      </c>
      <c r="C406" t="s" s="4">
        <v>722</v>
      </c>
      <c r="D406" t="s" s="4">
        <v>933</v>
      </c>
      <c r="E406" t="s" s="4">
        <v>1135</v>
      </c>
      <c r="F406" t="s" s="4"/>
      <c r="G406" t="s" s="4">
        <v>4</v>
      </c>
      <c r="H406" t="s" s="4">
        <v>4</v>
      </c>
      <c r="I406" t="n" s="2">
        <v>6</v>
      </c>
      <c r="J406" t="s" s="4">
        <v>811</v>
      </c>
      <c r="K406" t="s" s="4">
        <v>1224</v>
      </c>
      <c r="L406" t="n" s="5">
        <v>300750.0</v>
      </c>
      <c r="M406" t="s" s="4"/>
      <c r="N406" t="s" s="4"/>
      <c r="O406" t="n" s="5">
        <v>3832303.27</v>
      </c>
      <c r="P406" t="n" s="5">
        <v>12.74</v>
      </c>
      <c r="Q406" t="s" s="4">
        <v>145</v>
      </c>
      <c r="R406" t="s" s="4">
        <v>879</v>
      </c>
      <c r="S406" t="s" s="4"/>
      <c r="T406" t="s" s="4"/>
      <c r="U406" t="s" s="4"/>
    </row>
    <row r="407" spans="1:21">
      <c r="A407" t="n" s="2">
        <v>406</v>
      </c>
      <c r="B407" s="3">
        <f>HYPERLINK("https://my.zakupivli.pro/remote/dispatcher/state_purchase_view/63642929", "UA-2025-11-20-004096-a")</f>
        <v/>
      </c>
      <c r="C407" t="s" s="4">
        <v>722</v>
      </c>
      <c r="D407" t="s" s="4">
        <v>933</v>
      </c>
      <c r="E407" t="s" s="4">
        <v>1135</v>
      </c>
      <c r="F407" t="s" s="4"/>
      <c r="G407" t="s" s="4">
        <v>4</v>
      </c>
      <c r="H407" t="s" s="4">
        <v>4</v>
      </c>
      <c r="I407" t="n" s="2">
        <v>6</v>
      </c>
      <c r="J407" t="s" s="4">
        <v>803</v>
      </c>
      <c r="K407" t="s" s="4">
        <v>1252</v>
      </c>
      <c r="L407" t="n" s="5">
        <v>300750.0</v>
      </c>
      <c r="M407" t="s" s="4"/>
      <c r="N407" t="s" s="4"/>
      <c r="O407" t="n" s="5">
        <v>3832303.27</v>
      </c>
      <c r="P407" t="n" s="5">
        <v>12.74</v>
      </c>
      <c r="Q407" t="s" s="4">
        <v>146</v>
      </c>
      <c r="R407" t="s" s="4">
        <v>928</v>
      </c>
      <c r="S407" t="s" s="4"/>
      <c r="T407" t="s" s="4"/>
      <c r="U407" t="s" s="4"/>
    </row>
    <row r="408" spans="1:21">
      <c r="A408" t="n" s="2">
        <v>407</v>
      </c>
      <c r="B408" s="3">
        <f>HYPERLINK("https://my.zakupivli.pro/remote/dispatcher/state_purchase_view/63642929", "UA-2025-11-20-004096-a")</f>
        <v/>
      </c>
      <c r="C408" t="s" s="4">
        <v>722</v>
      </c>
      <c r="D408" t="s" s="4">
        <v>933</v>
      </c>
      <c r="E408" t="s" s="4">
        <v>1135</v>
      </c>
      <c r="F408" t="s" s="4"/>
      <c r="G408" t="s" s="4">
        <v>4</v>
      </c>
      <c r="H408" t="s" s="4">
        <v>4</v>
      </c>
      <c r="I408" t="n" s="2">
        <v>6</v>
      </c>
      <c r="J408" t="s" s="4">
        <v>820</v>
      </c>
      <c r="K408" t="s" s="4">
        <v>1236</v>
      </c>
      <c r="L408" t="n" s="5">
        <v>300750.0</v>
      </c>
      <c r="M408" t="s" s="4"/>
      <c r="N408" t="s" s="4"/>
      <c r="O408" t="n" s="5">
        <v>3832303.27</v>
      </c>
      <c r="P408" t="n" s="5">
        <v>12.74</v>
      </c>
      <c r="Q408" t="s" s="4">
        <v>147</v>
      </c>
      <c r="R408" t="s" s="4">
        <v>1300</v>
      </c>
      <c r="S408" t="s" s="4"/>
      <c r="T408" t="s" s="4"/>
      <c r="U408" t="s" s="4"/>
    </row>
    <row r="409" spans="1:21">
      <c r="A409" t="n" s="2">
        <v>408</v>
      </c>
      <c r="B409" s="3">
        <f>HYPERLINK("https://my.zakupivli.pro/remote/dispatcher/state_purchase_view/63642929", "UA-2025-11-20-004096-a")</f>
        <v/>
      </c>
      <c r="C409" t="s" s="4">
        <v>722</v>
      </c>
      <c r="D409" t="s" s="4">
        <v>933</v>
      </c>
      <c r="E409" t="s" s="4">
        <v>1135</v>
      </c>
      <c r="F409" t="s" s="4"/>
      <c r="G409" t="s" s="4">
        <v>4</v>
      </c>
      <c r="H409" t="s" s="4">
        <v>4</v>
      </c>
      <c r="I409" t="n" s="2">
        <v>6</v>
      </c>
      <c r="J409" t="s" s="4">
        <v>757</v>
      </c>
      <c r="K409" t="s" s="4">
        <v>1264</v>
      </c>
      <c r="L409" t="n" s="5">
        <v>300750.0</v>
      </c>
      <c r="M409" t="s" s="4"/>
      <c r="N409" t="s" s="4"/>
      <c r="O409" t="n" s="5">
        <v>3832303.27</v>
      </c>
      <c r="P409" t="n" s="5">
        <v>12.74</v>
      </c>
      <c r="Q409" t="s" s="4">
        <v>305</v>
      </c>
      <c r="R409" t="s" s="4">
        <v>969</v>
      </c>
      <c r="S409" t="s" s="4"/>
      <c r="T409" t="s" s="4"/>
      <c r="U409" t="s" s="4"/>
    </row>
    <row r="410" spans="1:21">
      <c r="A410" t="n" s="2">
        <v>409</v>
      </c>
      <c r="B410" s="3">
        <f>HYPERLINK("https://my.zakupivli.pro/remote/dispatcher/state_purchase_view/63642929", "UA-2025-11-20-004096-a")</f>
        <v/>
      </c>
      <c r="C410" t="s" s="4">
        <v>722</v>
      </c>
      <c r="D410" t="s" s="4">
        <v>933</v>
      </c>
      <c r="E410" t="s" s="4">
        <v>1135</v>
      </c>
      <c r="F410" t="s" s="4"/>
      <c r="G410" t="s" s="4">
        <v>4</v>
      </c>
      <c r="H410" t="s" s="4">
        <v>4</v>
      </c>
      <c r="I410" t="n" s="2">
        <v>6</v>
      </c>
      <c r="J410" t="s" s="4">
        <v>818</v>
      </c>
      <c r="K410" t="s" s="4">
        <v>1281</v>
      </c>
      <c r="L410" t="n" s="5">
        <v>300750.0</v>
      </c>
      <c r="M410" t="s" s="4"/>
      <c r="N410" t="s" s="4"/>
      <c r="O410" t="n" s="5">
        <v>3832303.27</v>
      </c>
      <c r="P410" t="n" s="5">
        <v>12.74</v>
      </c>
      <c r="Q410" t="s" s="4">
        <v>320</v>
      </c>
      <c r="R410" t="s" s="4">
        <v>886</v>
      </c>
      <c r="S410" t="s" s="4"/>
      <c r="T410" t="s" s="4"/>
      <c r="U410" t="s" s="4"/>
    </row>
    <row r="411" spans="1:21">
      <c r="A411" t="n" s="2">
        <v>410</v>
      </c>
      <c r="B411" s="3">
        <f>HYPERLINK("https://my.zakupivli.pro/remote/dispatcher/state_purchase_view/63642584", "UA-2025-11-20-003738-a")</f>
        <v/>
      </c>
      <c r="C411" t="s" s="4">
        <v>645</v>
      </c>
      <c r="D411" t="s" s="4">
        <v>1118</v>
      </c>
      <c r="E411" t="s" s="4">
        <v>1135</v>
      </c>
      <c r="F411" t="s" s="4"/>
      <c r="G411" t="s" s="4">
        <v>4</v>
      </c>
      <c r="H411" t="s" s="4">
        <v>4</v>
      </c>
      <c r="I411" t="n" s="2">
        <v>1</v>
      </c>
      <c r="J411" t="s" s="4">
        <v>812</v>
      </c>
      <c r="K411" t="s" s="4">
        <v>1221</v>
      </c>
      <c r="L411" t="n" s="5">
        <v>6600.0</v>
      </c>
      <c r="M411" t="s" s="4"/>
      <c r="N411" t="s" s="4"/>
      <c r="O411" t="n" s="5">
        <v>59634.19</v>
      </c>
      <c r="P411" t="n" s="5">
        <v>9.04</v>
      </c>
      <c r="Q411" t="s" s="4">
        <v>434</v>
      </c>
      <c r="R411" t="s" s="4">
        <v>1179</v>
      </c>
      <c r="S411" t="s" s="4"/>
      <c r="T411" t="s" s="4"/>
      <c r="U411" t="s" s="4"/>
    </row>
    <row r="412" spans="1:21">
      <c r="A412" t="n" s="2">
        <v>411</v>
      </c>
      <c r="B412" s="3">
        <f>HYPERLINK("https://my.zakupivli.pro/remote/dispatcher/state_purchase_view/63642519", "UA-2025-11-20-003697-a")</f>
        <v/>
      </c>
      <c r="C412" t="s" s="4">
        <v>83</v>
      </c>
      <c r="D412" t="s" s="4">
        <v>939</v>
      </c>
      <c r="E412" t="s" s="4">
        <v>1135</v>
      </c>
      <c r="F412" t="s" s="4"/>
      <c r="G412" t="s" s="4">
        <v>4</v>
      </c>
      <c r="H412" t="s" s="4">
        <v>4</v>
      </c>
      <c r="I412" t="n" s="2">
        <v>3</v>
      </c>
      <c r="J412" t="s" s="4">
        <v>832</v>
      </c>
      <c r="K412" t="s" s="4">
        <v>1216</v>
      </c>
      <c r="L412" t="n" s="5">
        <v>35000.0</v>
      </c>
      <c r="M412" t="s" s="4"/>
      <c r="N412" t="s" s="4"/>
      <c r="O412" t="n" s="5">
        <v>327294.66</v>
      </c>
      <c r="P412" t="n" s="5">
        <v>9.35</v>
      </c>
      <c r="Q412" t="s" s="4">
        <v>599</v>
      </c>
      <c r="R412" t="s" s="4">
        <v>1147</v>
      </c>
      <c r="S412" t="s" s="4"/>
      <c r="T412" t="s" s="4"/>
      <c r="U412" t="s" s="4"/>
    </row>
    <row r="413" spans="1:21">
      <c r="A413" t="n" s="2">
        <v>412</v>
      </c>
      <c r="B413" s="3">
        <f>HYPERLINK("https://my.zakupivli.pro/remote/dispatcher/state_purchase_view/63642519", "UA-2025-11-20-003697-a")</f>
        <v/>
      </c>
      <c r="C413" t="s" s="4">
        <v>83</v>
      </c>
      <c r="D413" t="s" s="4">
        <v>939</v>
      </c>
      <c r="E413" t="s" s="4">
        <v>1135</v>
      </c>
      <c r="F413" t="s" s="4"/>
      <c r="G413" t="s" s="4">
        <v>4</v>
      </c>
      <c r="H413" t="s" s="4">
        <v>4</v>
      </c>
      <c r="I413" t="n" s="2">
        <v>3</v>
      </c>
      <c r="J413" t="s" s="4">
        <v>818</v>
      </c>
      <c r="K413" t="s" s="4">
        <v>1281</v>
      </c>
      <c r="L413" t="n" s="5">
        <v>35000.0</v>
      </c>
      <c r="M413" t="s" s="4"/>
      <c r="N413" t="s" s="4"/>
      <c r="O413" t="n" s="5">
        <v>356446.02</v>
      </c>
      <c r="P413" t="n" s="5">
        <v>10.18</v>
      </c>
      <c r="Q413" t="s" s="4">
        <v>407</v>
      </c>
      <c r="R413" t="s" s="4">
        <v>1168</v>
      </c>
      <c r="S413" t="s" s="4"/>
      <c r="T413" t="s" s="4"/>
      <c r="U413" t="s" s="4"/>
    </row>
    <row r="414" spans="1:21">
      <c r="A414" t="n" s="2">
        <v>413</v>
      </c>
      <c r="B414" s="3">
        <f>HYPERLINK("https://my.zakupivli.pro/remote/dispatcher/state_purchase_view/63642519", "UA-2025-11-20-003697-a")</f>
        <v/>
      </c>
      <c r="C414" t="s" s="4">
        <v>83</v>
      </c>
      <c r="D414" t="s" s="4">
        <v>939</v>
      </c>
      <c r="E414" t="s" s="4">
        <v>1135</v>
      </c>
      <c r="F414" t="s" s="4"/>
      <c r="G414" t="s" s="4">
        <v>4</v>
      </c>
      <c r="H414" t="s" s="4">
        <v>4</v>
      </c>
      <c r="I414" t="n" s="2">
        <v>3</v>
      </c>
      <c r="J414" t="s" s="4">
        <v>737</v>
      </c>
      <c r="K414" t="s" s="4">
        <v>1267</v>
      </c>
      <c r="L414" t="n" s="5">
        <v>35000.0</v>
      </c>
      <c r="M414" t="s" s="4"/>
      <c r="N414" t="s" s="4"/>
      <c r="O414" t="n" s="5">
        <v>370860.0</v>
      </c>
      <c r="P414" t="n" s="5">
        <v>10.60</v>
      </c>
      <c r="Q414" t="s" s="4">
        <v>490</v>
      </c>
      <c r="R414" t="s" s="4">
        <v>927</v>
      </c>
      <c r="S414" t="s" s="4"/>
      <c r="T414" t="s" s="4"/>
      <c r="U414" t="s" s="4"/>
    </row>
    <row r="415" spans="1:21">
      <c r="A415" t="n" s="2">
        <v>414</v>
      </c>
      <c r="B415" s="3">
        <f>HYPERLINK("https://my.zakupivli.pro/remote/dispatcher/state_purchase_view/63642490", "UA-2025-11-20-003954-a")</f>
        <v/>
      </c>
      <c r="C415" t="s" s="4">
        <v>78</v>
      </c>
      <c r="D415" t="s" s="4">
        <v>1310</v>
      </c>
      <c r="E415" t="s" s="4">
        <v>1135</v>
      </c>
      <c r="F415" t="s" s="4"/>
      <c r="G415" t="s" s="4">
        <v>4</v>
      </c>
      <c r="H415" t="s" s="4">
        <v>4</v>
      </c>
      <c r="I415" t="n" s="2">
        <v>1</v>
      </c>
      <c r="J415" t="s" s="4">
        <v>755</v>
      </c>
      <c r="K415" t="s" s="4">
        <v>1232</v>
      </c>
      <c r="L415" t="n" s="5">
        <v>25000.0</v>
      </c>
      <c r="M415" t="s" s="4"/>
      <c r="N415" t="s" s="4"/>
      <c r="O415" t="n" s="5">
        <v>212907.9</v>
      </c>
      <c r="P415" t="n" s="5">
        <v>8.52</v>
      </c>
      <c r="Q415" t="s" s="4">
        <v>154</v>
      </c>
      <c r="R415" t="s" s="4">
        <v>1108</v>
      </c>
      <c r="S415" t="s" s="4"/>
      <c r="T415" t="s" s="4"/>
      <c r="U415" t="s" s="4"/>
    </row>
    <row r="416" spans="1:21">
      <c r="A416" t="n" s="2">
        <v>415</v>
      </c>
      <c r="B416" s="3">
        <f>HYPERLINK("https://my.zakupivli.pro/remote/dispatcher/state_purchase_view/63642470", "UA-2025-11-20-003939-a")</f>
        <v/>
      </c>
      <c r="C416" t="s" s="4">
        <v>43</v>
      </c>
      <c r="D416" t="s" s="4">
        <v>911</v>
      </c>
      <c r="E416" t="s" s="4">
        <v>1135</v>
      </c>
      <c r="F416" t="s" s="4"/>
      <c r="G416" t="s" s="4">
        <v>4</v>
      </c>
      <c r="H416" t="s" s="4">
        <v>4</v>
      </c>
      <c r="I416" t="n" s="2">
        <v>1</v>
      </c>
      <c r="J416" t="s" s="4">
        <v>757</v>
      </c>
      <c r="K416" t="s" s="4">
        <v>1264</v>
      </c>
      <c r="L416" t="n" s="5">
        <v>22503.0</v>
      </c>
      <c r="M416" t="s" s="4"/>
      <c r="N416" t="s" s="4"/>
      <c r="O416" t="n" s="5">
        <v>274877.41</v>
      </c>
      <c r="P416" t="n" s="5">
        <v>12.22</v>
      </c>
      <c r="Q416" t="s" s="4">
        <v>144</v>
      </c>
      <c r="R416" t="s" s="4">
        <v>969</v>
      </c>
      <c r="S416" t="s" s="4"/>
      <c r="T416" t="s" s="4"/>
      <c r="U416" t="s" s="4"/>
    </row>
    <row r="417" spans="1:21">
      <c r="A417" t="n" s="2">
        <v>416</v>
      </c>
      <c r="B417" s="3">
        <f>HYPERLINK("https://my.zakupivli.pro/remote/dispatcher/state_purchase_view/63642344", "UA-2025-11-20-003822-a")</f>
        <v/>
      </c>
      <c r="C417" t="s" s="4">
        <v>70</v>
      </c>
      <c r="D417" t="s" s="4">
        <v>1174</v>
      </c>
      <c r="E417" t="s" s="4">
        <v>1135</v>
      </c>
      <c r="F417" t="s" s="4"/>
      <c r="G417" t="s" s="4">
        <v>4</v>
      </c>
      <c r="H417" t="s" s="4">
        <v>4</v>
      </c>
      <c r="I417" t="n" s="2">
        <v>2</v>
      </c>
      <c r="J417" t="s" s="4">
        <v>744</v>
      </c>
      <c r="K417" t="s" s="4">
        <v>1266</v>
      </c>
      <c r="L417" t="n" s="5">
        <v>4500.0</v>
      </c>
      <c r="M417" t="s" s="4"/>
      <c r="N417" t="s" s="4"/>
      <c r="O417" t="n" s="5">
        <v>42045.02</v>
      </c>
      <c r="P417" t="n" s="5">
        <v>9.34</v>
      </c>
      <c r="Q417" t="s" s="4">
        <v>142</v>
      </c>
      <c r="R417" t="s" s="4">
        <v>1194</v>
      </c>
      <c r="S417" t="s" s="4"/>
      <c r="T417" t="s" s="4"/>
      <c r="U417" t="s" s="4"/>
    </row>
    <row r="418" spans="1:21">
      <c r="A418" t="n" s="2">
        <v>417</v>
      </c>
      <c r="B418" s="3">
        <f>HYPERLINK("https://my.zakupivli.pro/remote/dispatcher/state_purchase_view/63642344", "UA-2025-11-20-003822-a")</f>
        <v/>
      </c>
      <c r="C418" t="s" s="4">
        <v>70</v>
      </c>
      <c r="D418" t="s" s="4">
        <v>1174</v>
      </c>
      <c r="E418" t="s" s="4">
        <v>1135</v>
      </c>
      <c r="F418" t="s" s="4"/>
      <c r="G418" t="s" s="4">
        <v>4</v>
      </c>
      <c r="H418" t="s" s="4">
        <v>4</v>
      </c>
      <c r="I418" t="n" s="2">
        <v>2</v>
      </c>
      <c r="J418" t="s" s="4">
        <v>743</v>
      </c>
      <c r="K418" t="s" s="4">
        <v>1211</v>
      </c>
      <c r="L418" t="n" s="5">
        <v>4500.0</v>
      </c>
      <c r="M418" t="s" s="4"/>
      <c r="N418" t="s" s="4"/>
      <c r="O418" t="n" s="5">
        <v>43200.0</v>
      </c>
      <c r="P418" t="n" s="5">
        <v>9.60</v>
      </c>
      <c r="Q418" t="s" s="4">
        <v>478</v>
      </c>
      <c r="R418" t="s" s="4">
        <v>1190</v>
      </c>
      <c r="S418" t="s" s="4"/>
      <c r="T418" t="s" s="4"/>
      <c r="U418" t="s" s="4"/>
    </row>
    <row r="419" spans="1:21">
      <c r="A419" t="n" s="2">
        <v>418</v>
      </c>
      <c r="B419" s="3">
        <f>HYPERLINK("https://my.zakupivli.pro/remote/dispatcher/state_purchase_view/63641745", "UA-2025-11-20-003613-a")</f>
        <v/>
      </c>
      <c r="C419" t="s" s="4">
        <v>668</v>
      </c>
      <c r="D419" t="s" s="4">
        <v>1131</v>
      </c>
      <c r="E419" t="s" s="4">
        <v>1135</v>
      </c>
      <c r="F419" t="s" s="4"/>
      <c r="G419" t="s" s="4">
        <v>4</v>
      </c>
      <c r="H419" t="s" s="4">
        <v>4</v>
      </c>
      <c r="I419" t="n" s="2">
        <v>1</v>
      </c>
      <c r="J419" t="s" s="4">
        <v>766</v>
      </c>
      <c r="K419" t="s" s="4">
        <v>1205</v>
      </c>
      <c r="L419" t="n" s="5">
        <v>10856.0</v>
      </c>
      <c r="M419" t="s" s="4"/>
      <c r="N419" t="s" s="4"/>
      <c r="O419" t="n" s="5">
        <v>127992.24</v>
      </c>
      <c r="P419" t="n" s="5">
        <v>11.79</v>
      </c>
      <c r="Q419" t="s" s="4">
        <v>141</v>
      </c>
      <c r="R419" t="s" s="4">
        <v>987</v>
      </c>
      <c r="S419" t="s" s="4"/>
      <c r="T419" t="s" s="4"/>
      <c r="U419" t="s" s="4"/>
    </row>
    <row r="420" spans="1:21">
      <c r="A420" t="n" s="2">
        <v>419</v>
      </c>
      <c r="B420" s="3">
        <f>HYPERLINK("https://my.zakupivli.pro/remote/dispatcher/state_purchase_view/63640750", "UA-2025-11-20-003028-a")</f>
        <v/>
      </c>
      <c r="C420" t="s" s="4">
        <v>84</v>
      </c>
      <c r="D420" t="s" s="4">
        <v>956</v>
      </c>
      <c r="E420" t="s" s="4">
        <v>1135</v>
      </c>
      <c r="F420" t="s" s="4"/>
      <c r="G420" t="s" s="4">
        <v>4</v>
      </c>
      <c r="H420" t="s" s="4">
        <v>4</v>
      </c>
      <c r="I420" t="n" s="2">
        <v>1</v>
      </c>
      <c r="J420" t="s" s="4">
        <v>790</v>
      </c>
      <c r="K420" t="s" s="4">
        <v>1228</v>
      </c>
      <c r="L420" t="n" s="5">
        <v>19000.0</v>
      </c>
      <c r="M420" t="s" s="4"/>
      <c r="N420" t="s" s="4"/>
      <c r="O420" t="n" s="5">
        <v>190608.0</v>
      </c>
      <c r="P420" t="n" s="5">
        <v>10.03</v>
      </c>
      <c r="Q420" t="s" s="4">
        <v>281</v>
      </c>
      <c r="R420" t="s" s="4">
        <v>1313</v>
      </c>
      <c r="S420" t="s" s="4"/>
      <c r="T420" t="s" s="4"/>
      <c r="U420" t="s" s="4"/>
    </row>
    <row r="421" spans="1:21">
      <c r="A421" t="n" s="2">
        <v>420</v>
      </c>
      <c r="B421" s="3">
        <f>HYPERLINK("https://my.zakupivli.pro/remote/dispatcher/state_purchase_view/63640621", "UA-2025-11-20-002694-a")</f>
        <v/>
      </c>
      <c r="C421" t="s" s="4">
        <v>19</v>
      </c>
      <c r="D421" t="s" s="4">
        <v>1006</v>
      </c>
      <c r="E421" t="s" s="4">
        <v>1135</v>
      </c>
      <c r="F421" t="s" s="4"/>
      <c r="G421" t="s" s="4">
        <v>4</v>
      </c>
      <c r="H421" t="s" s="4">
        <v>4</v>
      </c>
      <c r="I421" t="n" s="2">
        <v>6</v>
      </c>
      <c r="J421" t="s" s="4">
        <v>763</v>
      </c>
      <c r="K421" t="s" s="4">
        <v>1215</v>
      </c>
      <c r="L421" t="n" s="5">
        <v>50105.0</v>
      </c>
      <c r="M421" t="s" s="4"/>
      <c r="N421" t="s" s="4"/>
      <c r="O421" t="n" s="5">
        <v>430497.95</v>
      </c>
      <c r="P421" t="n" s="5">
        <v>8.59</v>
      </c>
      <c r="Q421" t="s" s="4">
        <v>544</v>
      </c>
      <c r="R421" t="s" s="4">
        <v>1057</v>
      </c>
      <c r="S421" t="s" s="4"/>
      <c r="T421" t="s" s="4"/>
      <c r="U421" t="s" s="4"/>
    </row>
    <row r="422" spans="1:21">
      <c r="A422" t="n" s="2">
        <v>421</v>
      </c>
      <c r="B422" s="3">
        <f>HYPERLINK("https://my.zakupivli.pro/remote/dispatcher/state_purchase_view/63640621", "UA-2025-11-20-002694-a")</f>
        <v/>
      </c>
      <c r="C422" t="s" s="4">
        <v>19</v>
      </c>
      <c r="D422" t="s" s="4">
        <v>1006</v>
      </c>
      <c r="E422" t="s" s="4">
        <v>1135</v>
      </c>
      <c r="F422" t="s" s="4"/>
      <c r="G422" t="s" s="4">
        <v>4</v>
      </c>
      <c r="H422" t="s" s="4">
        <v>4</v>
      </c>
      <c r="I422" t="n" s="2">
        <v>6</v>
      </c>
      <c r="J422" t="s" s="4">
        <v>750</v>
      </c>
      <c r="K422" t="s" s="4">
        <v>1285</v>
      </c>
      <c r="L422" t="n" s="5">
        <v>50105.0</v>
      </c>
      <c r="M422" t="s" s="4"/>
      <c r="N422" t="s" s="4"/>
      <c r="O422" t="n" s="5">
        <v>450945.0</v>
      </c>
      <c r="P422" t="n" s="5">
        <v>9.00</v>
      </c>
      <c r="Q422" t="s" s="4">
        <v>312</v>
      </c>
      <c r="R422" t="s" s="4">
        <v>936</v>
      </c>
      <c r="S422" t="s" s="4"/>
      <c r="T422" t="s" s="4"/>
      <c r="U422" t="s" s="4"/>
    </row>
    <row r="423" spans="1:21">
      <c r="A423" t="n" s="2">
        <v>422</v>
      </c>
      <c r="B423" s="3">
        <f>HYPERLINK("https://my.zakupivli.pro/remote/dispatcher/state_purchase_view/63640621", "UA-2025-11-20-002694-a")</f>
        <v/>
      </c>
      <c r="C423" t="s" s="4">
        <v>19</v>
      </c>
      <c r="D423" t="s" s="4">
        <v>1006</v>
      </c>
      <c r="E423" t="s" s="4">
        <v>1135</v>
      </c>
      <c r="F423" t="s" s="4"/>
      <c r="G423" t="s" s="4">
        <v>4</v>
      </c>
      <c r="H423" t="s" s="4">
        <v>4</v>
      </c>
      <c r="I423" t="n" s="2">
        <v>6</v>
      </c>
      <c r="J423" t="s" s="4">
        <v>776</v>
      </c>
      <c r="K423" t="s" s="4">
        <v>1253</v>
      </c>
      <c r="L423" t="n" s="5">
        <v>50105.0</v>
      </c>
      <c r="M423" t="s" s="4"/>
      <c r="N423" t="s" s="4"/>
      <c r="O423" t="n" s="5">
        <v>464473.35</v>
      </c>
      <c r="P423" t="n" s="5">
        <v>9.27</v>
      </c>
      <c r="Q423" t="s" s="4">
        <v>321</v>
      </c>
      <c r="R423" t="s" s="4">
        <v>1199</v>
      </c>
      <c r="S423" t="s" s="4"/>
      <c r="T423" t="s" s="4"/>
      <c r="U423" t="s" s="4"/>
    </row>
    <row r="424" spans="1:21">
      <c r="A424" t="n" s="2">
        <v>423</v>
      </c>
      <c r="B424" s="3">
        <f>HYPERLINK("https://my.zakupivli.pro/remote/dispatcher/state_purchase_view/63640621", "UA-2025-11-20-002694-a")</f>
        <v/>
      </c>
      <c r="C424" t="s" s="4">
        <v>19</v>
      </c>
      <c r="D424" t="s" s="4">
        <v>1006</v>
      </c>
      <c r="E424" t="s" s="4">
        <v>1135</v>
      </c>
      <c r="F424" t="s" s="4"/>
      <c r="G424" t="s" s="4">
        <v>4</v>
      </c>
      <c r="H424" t="s" s="4">
        <v>4</v>
      </c>
      <c r="I424" t="n" s="2">
        <v>6</v>
      </c>
      <c r="J424" t="s" s="4">
        <v>790</v>
      </c>
      <c r="K424" t="s" s="4">
        <v>1228</v>
      </c>
      <c r="L424" t="n" s="5">
        <v>50105.0</v>
      </c>
      <c r="M424" t="s" s="4"/>
      <c r="N424" t="s" s="4"/>
      <c r="O424" t="n" s="5">
        <v>474995.4</v>
      </c>
      <c r="P424" t="n" s="5">
        <v>9.48</v>
      </c>
      <c r="Q424" t="s" s="4">
        <v>282</v>
      </c>
      <c r="R424" t="s" s="4">
        <v>1313</v>
      </c>
      <c r="S424" t="s" s="4"/>
      <c r="T424" t="s" s="4"/>
      <c r="U424" t="s" s="4"/>
    </row>
    <row r="425" spans="1:21">
      <c r="A425" t="n" s="2">
        <v>424</v>
      </c>
      <c r="B425" s="3">
        <f>HYPERLINK("https://my.zakupivli.pro/remote/dispatcher/state_purchase_view/63640621", "UA-2025-11-20-002694-a")</f>
        <v/>
      </c>
      <c r="C425" t="s" s="4">
        <v>19</v>
      </c>
      <c r="D425" t="s" s="4">
        <v>1006</v>
      </c>
      <c r="E425" t="s" s="4">
        <v>1135</v>
      </c>
      <c r="F425" t="s" s="4"/>
      <c r="G425" t="s" s="4">
        <v>4</v>
      </c>
      <c r="H425" t="s" s="4">
        <v>4</v>
      </c>
      <c r="I425" t="n" s="2">
        <v>6</v>
      </c>
      <c r="J425" t="s" s="4">
        <v>737</v>
      </c>
      <c r="K425" t="s" s="4">
        <v>1267</v>
      </c>
      <c r="L425" t="n" s="5">
        <v>50105.0</v>
      </c>
      <c r="M425" t="s" s="4"/>
      <c r="N425" t="s" s="4"/>
      <c r="O425" t="n" s="5">
        <v>475596.66</v>
      </c>
      <c r="P425" t="n" s="5">
        <v>9.49</v>
      </c>
      <c r="Q425" t="s" s="4">
        <v>488</v>
      </c>
      <c r="R425" t="s" s="4">
        <v>927</v>
      </c>
      <c r="S425" t="s" s="4"/>
      <c r="T425" t="s" s="4"/>
      <c r="U425" t="s" s="4"/>
    </row>
    <row r="426" spans="1:21">
      <c r="A426" t="n" s="2">
        <v>425</v>
      </c>
      <c r="B426" s="3">
        <f>HYPERLINK("https://my.zakupivli.pro/remote/dispatcher/state_purchase_view/63640621", "UA-2025-11-20-002694-a")</f>
        <v/>
      </c>
      <c r="C426" t="s" s="4">
        <v>19</v>
      </c>
      <c r="D426" t="s" s="4">
        <v>1006</v>
      </c>
      <c r="E426" t="s" s="4">
        <v>1135</v>
      </c>
      <c r="F426" t="s" s="4"/>
      <c r="G426" t="s" s="4">
        <v>4</v>
      </c>
      <c r="H426" t="s" s="4">
        <v>4</v>
      </c>
      <c r="I426" t="n" s="2">
        <v>6</v>
      </c>
      <c r="J426" t="s" s="4">
        <v>744</v>
      </c>
      <c r="K426" t="s" s="4">
        <v>1266</v>
      </c>
      <c r="L426" t="n" s="5">
        <v>50105.0</v>
      </c>
      <c r="M426" t="s" s="4"/>
      <c r="N426" t="s" s="4"/>
      <c r="O426" t="n" s="5">
        <v>475997.52</v>
      </c>
      <c r="P426" t="n" s="5">
        <v>9.50</v>
      </c>
      <c r="Q426" t="s" s="4">
        <v>140</v>
      </c>
      <c r="R426" t="s" s="4">
        <v>1198</v>
      </c>
      <c r="S426" t="s" s="4"/>
      <c r="T426" t="s" s="4"/>
      <c r="U426" t="s" s="4"/>
    </row>
    <row r="427" spans="1:21">
      <c r="A427" t="n" s="2">
        <v>426</v>
      </c>
      <c r="B427" s="3">
        <f>HYPERLINK("https://my.zakupivli.pro/remote/dispatcher/state_purchase_view/63640618", "UA-2025-11-20-002920-a")</f>
        <v/>
      </c>
      <c r="C427" t="s" s="4">
        <v>97</v>
      </c>
      <c r="D427" t="s" s="4">
        <v>1172</v>
      </c>
      <c r="E427" t="s" s="4">
        <v>1135</v>
      </c>
      <c r="F427" t="s" s="4"/>
      <c r="G427" t="s" s="4">
        <v>4</v>
      </c>
      <c r="H427" t="s" s="4">
        <v>4</v>
      </c>
      <c r="I427" t="n" s="2">
        <v>1</v>
      </c>
      <c r="J427" t="s" s="4">
        <v>832</v>
      </c>
      <c r="K427" t="s" s="4">
        <v>1216</v>
      </c>
      <c r="L427" t="n" s="5">
        <v>5000.0</v>
      </c>
      <c r="M427" t="s" s="4"/>
      <c r="N427" t="s" s="4"/>
      <c r="O427" t="n" s="5">
        <v>41353.56</v>
      </c>
      <c r="P427" t="n" s="5">
        <v>8.27</v>
      </c>
      <c r="Q427" t="s" s="4">
        <v>598</v>
      </c>
      <c r="R427" t="s" s="4">
        <v>1147</v>
      </c>
      <c r="S427" t="s" s="4"/>
      <c r="T427" t="s" s="4"/>
      <c r="U427" t="s" s="4"/>
    </row>
    <row r="428" spans="1:21">
      <c r="A428" t="n" s="2">
        <v>427</v>
      </c>
      <c r="B428" s="3">
        <f>HYPERLINK("https://my.zakupivli.pro/remote/dispatcher/state_purchase_view/63640551", "UA-2025-11-20-002809-a")</f>
        <v/>
      </c>
      <c r="C428" t="s" s="4">
        <v>775</v>
      </c>
      <c r="D428" t="s" s="4">
        <v>922</v>
      </c>
      <c r="E428" t="s" s="4">
        <v>1135</v>
      </c>
      <c r="F428" t="s" s="4"/>
      <c r="G428" t="s" s="4">
        <v>4</v>
      </c>
      <c r="H428" t="s" s="4">
        <v>4</v>
      </c>
      <c r="I428" t="n" s="2">
        <v>13</v>
      </c>
      <c r="J428" t="s" s="4">
        <v>807</v>
      </c>
      <c r="K428" t="s" s="4">
        <v>1217</v>
      </c>
      <c r="L428" t="n" s="5">
        <v>165731.0</v>
      </c>
      <c r="M428" t="s" s="4"/>
      <c r="N428" t="s" s="4"/>
      <c r="O428" t="n" s="5">
        <v>1688798.89</v>
      </c>
      <c r="P428" t="n" s="5">
        <v>10.19</v>
      </c>
      <c r="Q428" t="s" s="4">
        <v>261</v>
      </c>
      <c r="R428" t="s" s="4">
        <v>905</v>
      </c>
      <c r="S428" t="s" s="4"/>
      <c r="T428" t="s" s="4"/>
      <c r="U428" t="s" s="4"/>
    </row>
    <row r="429" spans="1:21">
      <c r="A429" t="n" s="2">
        <v>428</v>
      </c>
      <c r="B429" s="3">
        <f>HYPERLINK("https://my.zakupivli.pro/remote/dispatcher/state_purchase_view/63640551", "UA-2025-11-20-002809-a")</f>
        <v/>
      </c>
      <c r="C429" t="s" s="4">
        <v>775</v>
      </c>
      <c r="D429" t="s" s="4">
        <v>922</v>
      </c>
      <c r="E429" t="s" s="4">
        <v>1135</v>
      </c>
      <c r="F429" t="s" s="4"/>
      <c r="G429" t="s" s="4">
        <v>4</v>
      </c>
      <c r="H429" t="s" s="4">
        <v>4</v>
      </c>
      <c r="I429" t="n" s="2">
        <v>13</v>
      </c>
      <c r="J429" t="s" s="4">
        <v>802</v>
      </c>
      <c r="K429" t="s" s="4">
        <v>1240</v>
      </c>
      <c r="L429" t="n" s="5">
        <v>165731.0</v>
      </c>
      <c r="M429" t="s" s="4"/>
      <c r="N429" t="s" s="4"/>
      <c r="O429" t="n" s="5">
        <v>2024427.91</v>
      </c>
      <c r="P429" t="n" s="5">
        <v>12.22</v>
      </c>
      <c r="Q429" t="s" s="4">
        <v>136</v>
      </c>
      <c r="R429" t="s" s="4">
        <v>1187</v>
      </c>
      <c r="S429" t="s" s="4"/>
      <c r="T429" t="s" s="4"/>
      <c r="U429" t="s" s="4"/>
    </row>
    <row r="430" spans="1:21">
      <c r="A430" t="n" s="2">
        <v>429</v>
      </c>
      <c r="B430" s="3">
        <f>HYPERLINK("https://my.zakupivli.pro/remote/dispatcher/state_purchase_view/63640551", "UA-2025-11-20-002809-a")</f>
        <v/>
      </c>
      <c r="C430" t="s" s="4">
        <v>775</v>
      </c>
      <c r="D430" t="s" s="4">
        <v>922</v>
      </c>
      <c r="E430" t="s" s="4">
        <v>1135</v>
      </c>
      <c r="F430" t="s" s="4"/>
      <c r="G430" t="s" s="4">
        <v>4</v>
      </c>
      <c r="H430" t="s" s="4">
        <v>4</v>
      </c>
      <c r="I430" t="n" s="2">
        <v>13</v>
      </c>
      <c r="J430" t="s" s="4">
        <v>757</v>
      </c>
      <c r="K430" t="s" s="4">
        <v>1264</v>
      </c>
      <c r="L430" t="n" s="5">
        <v>165731.0</v>
      </c>
      <c r="M430" t="s" s="4"/>
      <c r="N430" t="s" s="4"/>
      <c r="O430" t="n" s="5">
        <v>2024428.2</v>
      </c>
      <c r="P430" t="n" s="5">
        <v>12.22</v>
      </c>
      <c r="Q430" t="s" s="4">
        <v>135</v>
      </c>
      <c r="R430" t="s" s="4">
        <v>969</v>
      </c>
      <c r="S430" t="s" s="4"/>
      <c r="T430" t="s" s="4"/>
      <c r="U430" t="s" s="4"/>
    </row>
    <row r="431" spans="1:21">
      <c r="A431" t="n" s="2">
        <v>430</v>
      </c>
      <c r="B431" s="3">
        <f>HYPERLINK("https://my.zakupivli.pro/remote/dispatcher/state_purchase_view/63640551", "UA-2025-11-20-002809-a")</f>
        <v/>
      </c>
      <c r="C431" t="s" s="4">
        <v>775</v>
      </c>
      <c r="D431" t="s" s="4">
        <v>922</v>
      </c>
      <c r="E431" t="s" s="4">
        <v>1135</v>
      </c>
      <c r="F431" t="s" s="4"/>
      <c r="G431" t="s" s="4">
        <v>4</v>
      </c>
      <c r="H431" t="s" s="4">
        <v>4</v>
      </c>
      <c r="I431" t="n" s="2">
        <v>13</v>
      </c>
      <c r="J431" t="s" s="4">
        <v>797</v>
      </c>
      <c r="K431" t="s" s="4">
        <v>1277</v>
      </c>
      <c r="L431" t="n" s="5">
        <v>165731.0</v>
      </c>
      <c r="M431" t="s" s="4"/>
      <c r="N431" t="s" s="4"/>
      <c r="O431" t="n" s="5">
        <v>2024428.2</v>
      </c>
      <c r="P431" t="n" s="5">
        <v>12.22</v>
      </c>
      <c r="Q431" t="s" s="4">
        <v>137</v>
      </c>
      <c r="R431" t="s" s="4">
        <v>965</v>
      </c>
      <c r="S431" t="s" s="4"/>
      <c r="T431" t="s" s="4"/>
      <c r="U431" t="s" s="4"/>
    </row>
    <row r="432" spans="1:21">
      <c r="A432" t="n" s="2">
        <v>431</v>
      </c>
      <c r="B432" s="3">
        <f>HYPERLINK("https://my.zakupivli.pro/remote/dispatcher/state_purchase_view/63640551", "UA-2025-11-20-002809-a")</f>
        <v/>
      </c>
      <c r="C432" t="s" s="4">
        <v>775</v>
      </c>
      <c r="D432" t="s" s="4">
        <v>922</v>
      </c>
      <c r="E432" t="s" s="4">
        <v>1135</v>
      </c>
      <c r="F432" t="s" s="4"/>
      <c r="G432" t="s" s="4">
        <v>4</v>
      </c>
      <c r="H432" t="s" s="4">
        <v>4</v>
      </c>
      <c r="I432" t="n" s="2">
        <v>13</v>
      </c>
      <c r="J432" t="s" s="4">
        <v>803</v>
      </c>
      <c r="K432" t="s" s="4">
        <v>1252</v>
      </c>
      <c r="L432" t="n" s="5">
        <v>165731.0</v>
      </c>
      <c r="M432" t="s" s="4"/>
      <c r="N432" t="s" s="4"/>
      <c r="O432" t="n" s="5">
        <v>2024428.2</v>
      </c>
      <c r="P432" t="n" s="5">
        <v>12.22</v>
      </c>
      <c r="Q432" t="s" s="4">
        <v>139</v>
      </c>
      <c r="R432" t="s" s="4">
        <v>928</v>
      </c>
      <c r="S432" t="s" s="4"/>
      <c r="T432" t="s" s="4"/>
      <c r="U432" t="s" s="4"/>
    </row>
    <row r="433" spans="1:21">
      <c r="A433" t="n" s="2">
        <v>432</v>
      </c>
      <c r="B433" s="3">
        <f>HYPERLINK("https://my.zakupivli.pro/remote/dispatcher/state_purchase_view/63640551", "UA-2025-11-20-002809-a")</f>
        <v/>
      </c>
      <c r="C433" t="s" s="4">
        <v>775</v>
      </c>
      <c r="D433" t="s" s="4">
        <v>922</v>
      </c>
      <c r="E433" t="s" s="4">
        <v>1135</v>
      </c>
      <c r="F433" t="s" s="4"/>
      <c r="G433" t="s" s="4">
        <v>4</v>
      </c>
      <c r="H433" t="s" s="4">
        <v>4</v>
      </c>
      <c r="I433" t="n" s="2">
        <v>13</v>
      </c>
      <c r="J433" t="s" s="4">
        <v>718</v>
      </c>
      <c r="K433" t="s" s="4">
        <v>1212</v>
      </c>
      <c r="L433" t="n" s="5">
        <v>165731.0</v>
      </c>
      <c r="M433" t="s" s="4"/>
      <c r="N433" t="s" s="4"/>
      <c r="O433" t="n" s="5">
        <v>2024428.2</v>
      </c>
      <c r="P433" t="n" s="5">
        <v>12.22</v>
      </c>
      <c r="Q433" t="s" s="4">
        <v>531</v>
      </c>
      <c r="R433" t="s" s="4">
        <v>887</v>
      </c>
      <c r="S433" t="s" s="4"/>
      <c r="T433" t="s" s="4"/>
      <c r="U433" t="s" s="4"/>
    </row>
    <row r="434" spans="1:21">
      <c r="A434" t="n" s="2">
        <v>433</v>
      </c>
      <c r="B434" s="3">
        <f>HYPERLINK("https://my.zakupivli.pro/remote/dispatcher/state_purchase_view/63640551", "UA-2025-11-20-002809-a")</f>
        <v/>
      </c>
      <c r="C434" t="s" s="4">
        <v>775</v>
      </c>
      <c r="D434" t="s" s="4">
        <v>922</v>
      </c>
      <c r="E434" t="s" s="4">
        <v>1135</v>
      </c>
      <c r="F434" t="s" s="4"/>
      <c r="G434" t="s" s="4">
        <v>4</v>
      </c>
      <c r="H434" t="s" s="4">
        <v>4</v>
      </c>
      <c r="I434" t="n" s="2">
        <v>13</v>
      </c>
      <c r="J434" t="s" s="4">
        <v>678</v>
      </c>
      <c r="K434" t="s" s="4">
        <v>1272</v>
      </c>
      <c r="L434" t="n" s="5">
        <v>165731.0</v>
      </c>
      <c r="M434" t="s" s="4"/>
      <c r="N434" t="s" s="4"/>
      <c r="O434" t="n" s="5">
        <v>2024428.46</v>
      </c>
      <c r="P434" t="n" s="5">
        <v>12.22</v>
      </c>
      <c r="Q434" t="s" s="4">
        <v>559</v>
      </c>
      <c r="R434" t="s" s="4">
        <v>891</v>
      </c>
      <c r="S434" t="s" s="4"/>
      <c r="T434" t="s" s="4"/>
      <c r="U434" t="s" s="4"/>
    </row>
    <row r="435" spans="1:21">
      <c r="A435" t="n" s="2">
        <v>434</v>
      </c>
      <c r="B435" s="3">
        <f>HYPERLINK("https://my.zakupivli.pro/remote/dispatcher/state_purchase_view/63640551", "UA-2025-11-20-002809-a")</f>
        <v/>
      </c>
      <c r="C435" t="s" s="4">
        <v>775</v>
      </c>
      <c r="D435" t="s" s="4">
        <v>922</v>
      </c>
      <c r="E435" t="s" s="4">
        <v>1135</v>
      </c>
      <c r="F435" t="s" s="4"/>
      <c r="G435" t="s" s="4">
        <v>4</v>
      </c>
      <c r="H435" t="s" s="4">
        <v>4</v>
      </c>
      <c r="I435" t="n" s="2">
        <v>13</v>
      </c>
      <c r="J435" t="s" s="4">
        <v>808</v>
      </c>
      <c r="K435" t="s" s="4">
        <v>1274</v>
      </c>
      <c r="L435" t="n" s="5">
        <v>165731.0</v>
      </c>
      <c r="M435" t="s" s="4"/>
      <c r="N435" t="s" s="4"/>
      <c r="O435" t="n" s="5">
        <v>2024428.69</v>
      </c>
      <c r="P435" t="n" s="5">
        <v>12.22</v>
      </c>
      <c r="Q435" t="s" s="4">
        <v>398</v>
      </c>
      <c r="R435" t="s" s="4">
        <v>885</v>
      </c>
      <c r="S435" t="s" s="4"/>
      <c r="T435" t="s" s="4"/>
      <c r="U435" t="s" s="4"/>
    </row>
    <row r="436" spans="1:21">
      <c r="A436" t="n" s="2">
        <v>435</v>
      </c>
      <c r="B436" s="3">
        <f>HYPERLINK("https://my.zakupivli.pro/remote/dispatcher/state_purchase_view/63640551", "UA-2025-11-20-002809-a")</f>
        <v/>
      </c>
      <c r="C436" t="s" s="4">
        <v>775</v>
      </c>
      <c r="D436" t="s" s="4">
        <v>922</v>
      </c>
      <c r="E436" t="s" s="4">
        <v>1135</v>
      </c>
      <c r="F436" t="s" s="4"/>
      <c r="G436" t="s" s="4">
        <v>4</v>
      </c>
      <c r="H436" t="s" s="4">
        <v>4</v>
      </c>
      <c r="I436" t="n" s="2">
        <v>13</v>
      </c>
      <c r="J436" t="s" s="4">
        <v>790</v>
      </c>
      <c r="K436" t="s" s="4">
        <v>1228</v>
      </c>
      <c r="L436" t="n" s="5">
        <v>165731.0</v>
      </c>
      <c r="M436" t="s" s="4"/>
      <c r="N436" t="s" s="4"/>
      <c r="O436" t="n" s="5">
        <v>2025365.41</v>
      </c>
      <c r="P436" t="n" s="5">
        <v>12.22</v>
      </c>
      <c r="Q436" t="s" s="4">
        <v>259</v>
      </c>
      <c r="R436" t="s" s="4">
        <v>1313</v>
      </c>
      <c r="S436" t="s" s="4"/>
      <c r="T436" t="s" s="4"/>
      <c r="U436" t="s" s="4"/>
    </row>
    <row r="437" spans="1:21">
      <c r="A437" t="n" s="2">
        <v>436</v>
      </c>
      <c r="B437" s="3">
        <f>HYPERLINK("https://my.zakupivli.pro/remote/dispatcher/state_purchase_view/63640551", "UA-2025-11-20-002809-a")</f>
        <v/>
      </c>
      <c r="C437" t="s" s="4">
        <v>775</v>
      </c>
      <c r="D437" t="s" s="4">
        <v>922</v>
      </c>
      <c r="E437" t="s" s="4">
        <v>1135</v>
      </c>
      <c r="F437" t="s" s="4"/>
      <c r="G437" t="s" s="4">
        <v>4</v>
      </c>
      <c r="H437" t="s" s="4">
        <v>4</v>
      </c>
      <c r="I437" t="n" s="2">
        <v>13</v>
      </c>
      <c r="J437" t="s" s="4">
        <v>765</v>
      </c>
      <c r="K437" t="s" s="4">
        <v>1275</v>
      </c>
      <c r="L437" t="n" s="5">
        <v>165731.0</v>
      </c>
      <c r="M437" t="s" s="4"/>
      <c r="N437" t="s" s="4"/>
      <c r="O437" t="n" s="5">
        <v>2026417.47</v>
      </c>
      <c r="P437" t="n" s="5">
        <v>12.23</v>
      </c>
      <c r="Q437" t="s" s="4">
        <v>386</v>
      </c>
      <c r="R437" t="s" s="4">
        <v>892</v>
      </c>
      <c r="S437" t="s" s="4"/>
      <c r="T437" t="s" s="4"/>
      <c r="U437" t="s" s="4"/>
    </row>
    <row r="438" spans="1:21">
      <c r="A438" t="n" s="2">
        <v>437</v>
      </c>
      <c r="B438" s="3">
        <f>HYPERLINK("https://my.zakupivli.pro/remote/dispatcher/state_purchase_view/63640551", "UA-2025-11-20-002809-a")</f>
        <v/>
      </c>
      <c r="C438" t="s" s="4">
        <v>775</v>
      </c>
      <c r="D438" t="s" s="4">
        <v>922</v>
      </c>
      <c r="E438" t="s" s="4">
        <v>1135</v>
      </c>
      <c r="F438" t="s" s="4"/>
      <c r="G438" t="s" s="4">
        <v>4</v>
      </c>
      <c r="H438" t="s" s="4">
        <v>4</v>
      </c>
      <c r="I438" t="n" s="2">
        <v>13</v>
      </c>
      <c r="J438" t="s" s="4">
        <v>751</v>
      </c>
      <c r="K438" t="s" s="4">
        <v>1284</v>
      </c>
      <c r="L438" t="n" s="5">
        <v>165731.0</v>
      </c>
      <c r="M438" t="s" s="4"/>
      <c r="N438" t="s" s="4"/>
      <c r="O438" t="n" s="5">
        <v>2030395.01</v>
      </c>
      <c r="P438" t="n" s="5">
        <v>12.25</v>
      </c>
      <c r="Q438" t="s" s="4">
        <v>363</v>
      </c>
      <c r="R438" t="s" s="4">
        <v>1201</v>
      </c>
      <c r="S438" t="s" s="4"/>
      <c r="T438" t="s" s="4"/>
      <c r="U438" t="s" s="4"/>
    </row>
    <row r="439" spans="1:21">
      <c r="A439" t="n" s="2">
        <v>438</v>
      </c>
      <c r="B439" s="3">
        <f>HYPERLINK("https://my.zakupivli.pro/remote/dispatcher/state_purchase_view/63640551", "UA-2025-11-20-002809-a")</f>
        <v/>
      </c>
      <c r="C439" t="s" s="4">
        <v>775</v>
      </c>
      <c r="D439" t="s" s="4">
        <v>922</v>
      </c>
      <c r="E439" t="s" s="4">
        <v>1135</v>
      </c>
      <c r="F439" t="s" s="4"/>
      <c r="G439" t="s" s="4">
        <v>4</v>
      </c>
      <c r="H439" t="s" s="4">
        <v>4</v>
      </c>
      <c r="I439" t="n" s="2">
        <v>13</v>
      </c>
      <c r="J439" t="s" s="4">
        <v>818</v>
      </c>
      <c r="K439" t="s" s="4">
        <v>1281</v>
      </c>
      <c r="L439" t="n" s="5">
        <v>165731.0</v>
      </c>
      <c r="M439" t="s" s="4"/>
      <c r="N439" t="s" s="4"/>
      <c r="O439" t="n" s="5">
        <v>2030395.01</v>
      </c>
      <c r="P439" t="n" s="5">
        <v>12.25</v>
      </c>
      <c r="Q439" t="s" s="4">
        <v>374</v>
      </c>
      <c r="R439" t="s" s="4">
        <v>1154</v>
      </c>
      <c r="S439" t="s" s="4"/>
      <c r="T439" t="s" s="4"/>
      <c r="U439" t="s" s="4"/>
    </row>
    <row r="440" spans="1:21">
      <c r="A440" t="n" s="2">
        <v>439</v>
      </c>
      <c r="B440" s="3">
        <f>HYPERLINK("https://my.zakupivli.pro/remote/dispatcher/state_purchase_view/63640551", "UA-2025-11-20-002809-a")</f>
        <v/>
      </c>
      <c r="C440" t="s" s="4">
        <v>775</v>
      </c>
      <c r="D440" t="s" s="4">
        <v>922</v>
      </c>
      <c r="E440" t="s" s="4">
        <v>1135</v>
      </c>
      <c r="F440" t="s" s="4"/>
      <c r="G440" t="s" s="4">
        <v>4</v>
      </c>
      <c r="H440" t="s" s="4">
        <v>4</v>
      </c>
      <c r="I440" t="n" s="2">
        <v>13</v>
      </c>
      <c r="J440" t="s" s="4">
        <v>737</v>
      </c>
      <c r="K440" t="s" s="4">
        <v>1267</v>
      </c>
      <c r="L440" t="n" s="5">
        <v>165731.0</v>
      </c>
      <c r="M440" t="s" s="4"/>
      <c r="N440" t="s" s="4"/>
      <c r="O440" t="n" s="5">
        <v>2038292.43</v>
      </c>
      <c r="P440" t="n" s="5">
        <v>12.30</v>
      </c>
      <c r="Q440" t="s" s="4">
        <v>479</v>
      </c>
      <c r="R440" t="s" s="4">
        <v>927</v>
      </c>
      <c r="S440" t="s" s="4"/>
      <c r="T440" t="s" s="4"/>
      <c r="U440" t="s" s="4"/>
    </row>
    <row r="441" spans="1:21">
      <c r="A441" t="n" s="2">
        <v>440</v>
      </c>
      <c r="B441" s="3">
        <f>HYPERLINK("https://my.zakupivli.pro/remote/dispatcher/state_purchase_view/63633903", "UA-2025-11-20-002847-a")</f>
        <v/>
      </c>
      <c r="C441" t="s" s="4">
        <v>624</v>
      </c>
      <c r="D441" t="s" s="4">
        <v>992</v>
      </c>
      <c r="E441" t="s" s="4">
        <v>1135</v>
      </c>
      <c r="F441" t="s" s="4"/>
      <c r="G441" t="s" s="4">
        <v>4</v>
      </c>
      <c r="H441" t="s" s="4">
        <v>4</v>
      </c>
      <c r="I441" t="n" s="2">
        <v>1</v>
      </c>
      <c r="J441" t="s" s="4">
        <v>767</v>
      </c>
      <c r="K441" t="s" s="4">
        <v>1259</v>
      </c>
      <c r="L441" t="n" s="5">
        <v>16188.0</v>
      </c>
      <c r="M441" t="s" s="4"/>
      <c r="N441" t="s" s="4"/>
      <c r="O441" t="n" s="5">
        <v>149994.78</v>
      </c>
      <c r="P441" t="n" s="5">
        <v>9.27</v>
      </c>
      <c r="Q441" t="s" s="4">
        <v>133</v>
      </c>
      <c r="R441" t="s" s="4">
        <v>1169</v>
      </c>
      <c r="S441" t="s" s="4"/>
      <c r="T441" t="s" s="4"/>
      <c r="U441" t="s" s="4"/>
    </row>
    <row r="442" spans="1:21">
      <c r="A442" t="n" s="2">
        <v>441</v>
      </c>
      <c r="B442" s="3">
        <f>HYPERLINK("https://my.zakupivli.pro/remote/dispatcher/state_purchase_view/63640089", "UA-2025-11-20-002613-a")</f>
        <v/>
      </c>
      <c r="C442" t="s" s="4">
        <v>822</v>
      </c>
      <c r="D442" t="s" s="4">
        <v>1292</v>
      </c>
      <c r="E442" t="s" s="4">
        <v>1135</v>
      </c>
      <c r="F442" t="s" s="4"/>
      <c r="G442" t="s" s="4">
        <v>4</v>
      </c>
      <c r="H442" t="s" s="4">
        <v>4</v>
      </c>
      <c r="I442" t="n" s="2">
        <v>2</v>
      </c>
      <c r="J442" t="s" s="4">
        <v>781</v>
      </c>
      <c r="K442" t="s" s="4">
        <v>1233</v>
      </c>
      <c r="L442" t="n" s="5">
        <v>9500.0</v>
      </c>
      <c r="M442" t="s" s="4"/>
      <c r="N442" t="s" s="4"/>
      <c r="O442" t="n" s="5">
        <v>82471.36</v>
      </c>
      <c r="P442" t="n" s="5">
        <v>8.68</v>
      </c>
      <c r="Q442" t="s" s="4">
        <v>132</v>
      </c>
      <c r="R442" t="s" s="4">
        <v>1055</v>
      </c>
      <c r="S442" t="s" s="4"/>
      <c r="T442" t="s" s="4"/>
      <c r="U442" t="s" s="4"/>
    </row>
    <row r="443" spans="1:21">
      <c r="A443" t="n" s="2">
        <v>442</v>
      </c>
      <c r="B443" s="3">
        <f>HYPERLINK("https://my.zakupivli.pro/remote/dispatcher/state_purchase_view/63640089", "UA-2025-11-20-002613-a")</f>
        <v/>
      </c>
      <c r="C443" t="s" s="4">
        <v>822</v>
      </c>
      <c r="D443" t="s" s="4">
        <v>1292</v>
      </c>
      <c r="E443" t="s" s="4">
        <v>1135</v>
      </c>
      <c r="F443" t="s" s="4"/>
      <c r="G443" t="s" s="4">
        <v>4</v>
      </c>
      <c r="H443" t="s" s="4">
        <v>4</v>
      </c>
      <c r="I443" t="n" s="2">
        <v>2</v>
      </c>
      <c r="J443" t="s" s="4">
        <v>750</v>
      </c>
      <c r="K443" t="s" s="4">
        <v>1285</v>
      </c>
      <c r="L443" t="n" s="5">
        <v>9500.0</v>
      </c>
      <c r="M443" t="s" s="4"/>
      <c r="N443" t="s" s="4"/>
      <c r="O443" t="n" s="5">
        <v>83014.0</v>
      </c>
      <c r="P443" t="n" s="5">
        <v>8.74</v>
      </c>
      <c r="Q443" t="s" s="4">
        <v>584</v>
      </c>
      <c r="R443" t="s" s="4">
        <v>1185</v>
      </c>
      <c r="S443" t="s" s="4"/>
      <c r="T443" t="s" s="4"/>
      <c r="U443" t="s" s="4"/>
    </row>
    <row r="444" spans="1:21">
      <c r="A444" t="n" s="2">
        <v>443</v>
      </c>
      <c r="B444" s="3">
        <f>HYPERLINK("https://my.zakupivli.pro/remote/dispatcher/state_purchase_view/63639755", "UA-2025-11-20-002785-a")</f>
        <v/>
      </c>
      <c r="C444" t="s" s="4">
        <v>16</v>
      </c>
      <c r="D444" t="s" s="4">
        <v>1067</v>
      </c>
      <c r="E444" t="s" s="4">
        <v>1135</v>
      </c>
      <c r="F444" t="s" s="4"/>
      <c r="G444" t="s" s="4">
        <v>4</v>
      </c>
      <c r="H444" t="s" s="4">
        <v>4</v>
      </c>
      <c r="I444" t="n" s="2">
        <v>1</v>
      </c>
      <c r="J444" t="s" s="4">
        <v>812</v>
      </c>
      <c r="K444" t="s" s="4">
        <v>1221</v>
      </c>
      <c r="L444" t="n" s="5">
        <v>9000.0</v>
      </c>
      <c r="M444" t="s" s="4"/>
      <c r="N444" t="s" s="4"/>
      <c r="O444" t="n" s="5">
        <v>81000.0</v>
      </c>
      <c r="P444" t="n" s="5">
        <v>9.00</v>
      </c>
      <c r="Q444" t="s" s="4">
        <v>429</v>
      </c>
      <c r="R444" t="s" s="4">
        <v>1179</v>
      </c>
      <c r="S444" t="s" s="4"/>
      <c r="T444" t="s" s="4"/>
      <c r="U444" t="s" s="4"/>
    </row>
    <row r="445" spans="1:21">
      <c r="A445" t="n" s="2">
        <v>444</v>
      </c>
      <c r="B445" s="3">
        <f>HYPERLINK("https://my.zakupivli.pro/remote/dispatcher/state_purchase_view/63625540", "UA-2025-11-20-002374-a")</f>
        <v/>
      </c>
      <c r="C445" t="s" s="4">
        <v>10</v>
      </c>
      <c r="D445" t="s" s="4">
        <v>1308</v>
      </c>
      <c r="E445" t="s" s="4">
        <v>1135</v>
      </c>
      <c r="F445" t="s" s="4"/>
      <c r="G445" t="s" s="4">
        <v>4</v>
      </c>
      <c r="H445" t="s" s="4">
        <v>4</v>
      </c>
      <c r="I445" t="n" s="2">
        <v>1</v>
      </c>
      <c r="J445" t="s" s="4">
        <v>760</v>
      </c>
      <c r="K445" t="s" s="4">
        <v>1279</v>
      </c>
      <c r="L445" t="n" s="5">
        <v>4126.0</v>
      </c>
      <c r="M445" t="s" s="4"/>
      <c r="N445" t="s" s="4"/>
      <c r="O445" t="n" s="5">
        <v>38230.69</v>
      </c>
      <c r="P445" t="n" s="5">
        <v>9.27</v>
      </c>
      <c r="Q445" t="s" s="4">
        <v>138</v>
      </c>
      <c r="R445" t="s" s="4">
        <v>1186</v>
      </c>
      <c r="S445" t="s" s="4"/>
      <c r="T445" t="s" s="4"/>
      <c r="U445" t="s" s="4"/>
    </row>
    <row r="446" spans="1:21">
      <c r="A446" t="n" s="2">
        <v>445</v>
      </c>
      <c r="B446" s="3">
        <f>HYPERLINK("https://my.zakupivli.pro/remote/dispatcher/state_purchase_view/63639102", "UA-2025-11-20-002324-a")</f>
        <v/>
      </c>
      <c r="C446" t="s" s="4">
        <v>98</v>
      </c>
      <c r="D446" t="s" s="4">
        <v>924</v>
      </c>
      <c r="E446" t="s" s="4">
        <v>1135</v>
      </c>
      <c r="F446" t="s" s="4"/>
      <c r="G446" t="s" s="4">
        <v>4</v>
      </c>
      <c r="H446" t="s" s="4">
        <v>4</v>
      </c>
      <c r="I446" t="n" s="2">
        <v>0</v>
      </c>
      <c r="J446" t="s" s="4"/>
      <c r="K446" t="s" s="4"/>
      <c r="L446" t="n" s="5">
        <v>160000.0</v>
      </c>
      <c r="M446" t="s" s="4"/>
      <c r="N446" t="s" s="4"/>
      <c r="O446" t="s" s="4"/>
      <c r="P446" t="s" s="4"/>
      <c r="Q446" t="s" s="4">
        <v>4</v>
      </c>
      <c r="R446" t="s" s="4"/>
      <c r="S446" t="s" s="4"/>
      <c r="T446" t="s" s="4"/>
      <c r="U446" t="s" s="4"/>
    </row>
    <row r="447" spans="1:21">
      <c r="A447" t="n" s="2">
        <v>446</v>
      </c>
      <c r="B447" s="3">
        <f>HYPERLINK("https://my.zakupivli.pro/remote/dispatcher/state_purchase_view/63638688", "UA-2025-11-20-002142-a")</f>
        <v/>
      </c>
      <c r="C447" t="s" s="4">
        <v>708</v>
      </c>
      <c r="D447" t="s" s="4">
        <v>1066</v>
      </c>
      <c r="E447" t="s" s="4">
        <v>1135</v>
      </c>
      <c r="F447" t="s" s="4"/>
      <c r="G447" t="s" s="4">
        <v>4</v>
      </c>
      <c r="H447" t="s" s="4">
        <v>4</v>
      </c>
      <c r="I447" t="n" s="2">
        <v>1</v>
      </c>
      <c r="J447" t="s" s="4">
        <v>796</v>
      </c>
      <c r="K447" t="s" s="4">
        <v>1246</v>
      </c>
      <c r="L447" t="n" s="5">
        <v>3935.0</v>
      </c>
      <c r="M447" t="s" s="4"/>
      <c r="N447" t="s" s="4"/>
      <c r="O447" t="n" s="5">
        <v>33803.29</v>
      </c>
      <c r="P447" t="n" s="5">
        <v>8.59</v>
      </c>
      <c r="Q447" t="s" s="4">
        <v>130</v>
      </c>
      <c r="R447" t="s" s="4">
        <v>1153</v>
      </c>
      <c r="S447" t="s" s="4"/>
      <c r="T447" t="s" s="4"/>
      <c r="U447" t="s" s="4"/>
    </row>
    <row r="448" spans="1:21">
      <c r="A448" t="n" s="2">
        <v>447</v>
      </c>
      <c r="B448" s="3">
        <f>HYPERLINK("https://my.zakupivli.pro/remote/dispatcher/state_purchase_view/63638468", "UA-2025-11-20-002089-a")</f>
        <v/>
      </c>
      <c r="C448" t="s" s="4">
        <v>714</v>
      </c>
      <c r="D448" t="s" s="4">
        <v>1064</v>
      </c>
      <c r="E448" t="s" s="4">
        <v>1135</v>
      </c>
      <c r="F448" t="s" s="4"/>
      <c r="G448" t="s" s="4">
        <v>4</v>
      </c>
      <c r="H448" t="s" s="4">
        <v>4</v>
      </c>
      <c r="I448" t="n" s="2">
        <v>2</v>
      </c>
      <c r="J448" t="s" s="4">
        <v>809</v>
      </c>
      <c r="K448" t="s" s="4">
        <v>1203</v>
      </c>
      <c r="L448" t="n" s="5">
        <v>9736.0</v>
      </c>
      <c r="M448" t="s" s="4"/>
      <c r="N448" t="s" s="4"/>
      <c r="O448" t="n" s="5">
        <v>121505.28</v>
      </c>
      <c r="P448" t="n" s="5">
        <v>12.48</v>
      </c>
      <c r="Q448" t="s" s="4">
        <v>461</v>
      </c>
      <c r="R448" t="s" s="4">
        <v>1230</v>
      </c>
      <c r="S448" t="s" s="4"/>
      <c r="T448" t="s" s="4"/>
      <c r="U448" t="s" s="4"/>
    </row>
    <row r="449" spans="1:21">
      <c r="A449" t="n" s="2">
        <v>448</v>
      </c>
      <c r="B449" s="3">
        <f>HYPERLINK("https://my.zakupivli.pro/remote/dispatcher/state_purchase_view/63638468", "UA-2025-11-20-002089-a")</f>
        <v/>
      </c>
      <c r="C449" t="s" s="4">
        <v>714</v>
      </c>
      <c r="D449" t="s" s="4">
        <v>1064</v>
      </c>
      <c r="E449" t="s" s="4">
        <v>1135</v>
      </c>
      <c r="F449" t="s" s="4"/>
      <c r="G449" t="s" s="4">
        <v>4</v>
      </c>
      <c r="H449" t="s" s="4">
        <v>4</v>
      </c>
      <c r="I449" t="n" s="2">
        <v>2</v>
      </c>
      <c r="J449" t="s" s="4">
        <v>766</v>
      </c>
      <c r="K449" t="s" s="4">
        <v>1205</v>
      </c>
      <c r="L449" t="n" s="5">
        <v>9736.0</v>
      </c>
      <c r="M449" t="s" s="4"/>
      <c r="N449" t="s" s="4"/>
      <c r="O449" t="n" s="5">
        <v>121700.0</v>
      </c>
      <c r="P449" t="n" s="5">
        <v>12.50</v>
      </c>
      <c r="Q449" t="s" s="4">
        <v>572</v>
      </c>
      <c r="R449" t="s" s="4">
        <v>987</v>
      </c>
      <c r="S449" t="s" s="4"/>
      <c r="T449" t="s" s="4"/>
      <c r="U449" t="s" s="4"/>
    </row>
    <row r="450" spans="1:21">
      <c r="A450" t="n" s="2">
        <v>449</v>
      </c>
      <c r="B450" s="3">
        <f>HYPERLINK("https://my.zakupivli.pro/remote/dispatcher/state_purchase_view/63638432", "UA-2025-11-20-001684-a")</f>
        <v/>
      </c>
      <c r="C450" t="s" s="4">
        <v>700</v>
      </c>
      <c r="D450" t="s" s="4">
        <v>1050</v>
      </c>
      <c r="E450" t="s" s="4">
        <v>1135</v>
      </c>
      <c r="F450" t="s" s="4"/>
      <c r="G450" t="s" s="4">
        <v>4</v>
      </c>
      <c r="H450" t="s" s="4">
        <v>4</v>
      </c>
      <c r="I450" t="n" s="2">
        <v>5</v>
      </c>
      <c r="J450" t="s" s="4">
        <v>777</v>
      </c>
      <c r="K450" t="s" s="4">
        <v>1270</v>
      </c>
      <c r="L450" t="n" s="5">
        <v>104257.0</v>
      </c>
      <c r="M450" t="s" s="4"/>
      <c r="N450" t="s" s="4"/>
      <c r="O450" t="n" s="5">
        <v>1326149.04</v>
      </c>
      <c r="P450" t="n" s="5">
        <v>12.72</v>
      </c>
      <c r="Q450" t="s" s="4">
        <v>587</v>
      </c>
      <c r="R450" t="s" s="4">
        <v>1195</v>
      </c>
      <c r="S450" t="s" s="4"/>
      <c r="T450" t="s" s="4"/>
      <c r="U450" t="s" s="4"/>
    </row>
    <row r="451" spans="1:21">
      <c r="A451" t="n" s="2">
        <v>450</v>
      </c>
      <c r="B451" s="3">
        <f>HYPERLINK("https://my.zakupivli.pro/remote/dispatcher/state_purchase_view/63638432", "UA-2025-11-20-001684-a")</f>
        <v/>
      </c>
      <c r="C451" t="s" s="4">
        <v>700</v>
      </c>
      <c r="D451" t="s" s="4">
        <v>1050</v>
      </c>
      <c r="E451" t="s" s="4">
        <v>1135</v>
      </c>
      <c r="F451" t="s" s="4"/>
      <c r="G451" t="s" s="4">
        <v>4</v>
      </c>
      <c r="H451" t="s" s="4">
        <v>4</v>
      </c>
      <c r="I451" t="n" s="2">
        <v>5</v>
      </c>
      <c r="J451" t="s" s="4">
        <v>747</v>
      </c>
      <c r="K451" t="s" s="4">
        <v>1227</v>
      </c>
      <c r="L451" t="n" s="5">
        <v>104257.0</v>
      </c>
      <c r="M451" t="s" s="4"/>
      <c r="N451" t="s" s="4"/>
      <c r="O451" t="n" s="5">
        <v>1438746.6</v>
      </c>
      <c r="P451" t="n" s="5">
        <v>13.80</v>
      </c>
      <c r="Q451" t="s" s="4">
        <v>131</v>
      </c>
      <c r="R451" t="s" s="4">
        <v>1189</v>
      </c>
      <c r="S451" t="s" s="4"/>
      <c r="T451" t="s" s="4"/>
      <c r="U451" t="s" s="4"/>
    </row>
    <row r="452" spans="1:21">
      <c r="A452" t="n" s="2">
        <v>451</v>
      </c>
      <c r="B452" s="3">
        <f>HYPERLINK("https://my.zakupivli.pro/remote/dispatcher/state_purchase_view/63638432", "UA-2025-11-20-001684-a")</f>
        <v/>
      </c>
      <c r="C452" t="s" s="4">
        <v>700</v>
      </c>
      <c r="D452" t="s" s="4">
        <v>1050</v>
      </c>
      <c r="E452" t="s" s="4">
        <v>1135</v>
      </c>
      <c r="F452" t="s" s="4"/>
      <c r="G452" t="s" s="4">
        <v>4</v>
      </c>
      <c r="H452" t="s" s="4">
        <v>4</v>
      </c>
      <c r="I452" t="n" s="2">
        <v>5</v>
      </c>
      <c r="J452" t="s" s="4">
        <v>809</v>
      </c>
      <c r="K452" t="s" s="4">
        <v>1203</v>
      </c>
      <c r="L452" t="n" s="5">
        <v>104257.0</v>
      </c>
      <c r="M452" t="s" s="4"/>
      <c r="N452" t="s" s="4"/>
      <c r="O452" t="n" s="5">
        <v>1470023.7</v>
      </c>
      <c r="P452" t="n" s="5">
        <v>14.10</v>
      </c>
      <c r="Q452" t="s" s="4">
        <v>389</v>
      </c>
      <c r="R452" t="s" s="4">
        <v>1230</v>
      </c>
      <c r="S452" t="s" s="4"/>
      <c r="T452" t="s" s="4"/>
      <c r="U452" t="s" s="4"/>
    </row>
    <row r="453" spans="1:21">
      <c r="A453" t="n" s="2">
        <v>452</v>
      </c>
      <c r="B453" s="3">
        <f>HYPERLINK("https://my.zakupivli.pro/remote/dispatcher/state_purchase_view/63638432", "UA-2025-11-20-001684-a")</f>
        <v/>
      </c>
      <c r="C453" t="s" s="4">
        <v>700</v>
      </c>
      <c r="D453" t="s" s="4">
        <v>1050</v>
      </c>
      <c r="E453" t="s" s="4">
        <v>1135</v>
      </c>
      <c r="F453" t="s" s="4"/>
      <c r="G453" t="s" s="4">
        <v>4</v>
      </c>
      <c r="H453" t="s" s="4">
        <v>4</v>
      </c>
      <c r="I453" t="n" s="2">
        <v>5</v>
      </c>
      <c r="J453" t="s" s="4">
        <v>736</v>
      </c>
      <c r="K453" t="s" s="4">
        <v>1251</v>
      </c>
      <c r="L453" t="n" s="5">
        <v>104257.0</v>
      </c>
      <c r="M453" t="s" s="4"/>
      <c r="N453" t="s" s="4"/>
      <c r="O453" t="n" s="5">
        <v>1495045.38</v>
      </c>
      <c r="P453" t="n" s="5">
        <v>14.34</v>
      </c>
      <c r="Q453" t="s" s="4">
        <v>404</v>
      </c>
      <c r="R453" t="s" s="4">
        <v>1123</v>
      </c>
      <c r="S453" t="s" s="4"/>
      <c r="T453" t="s" s="4"/>
      <c r="U453" t="s" s="4"/>
    </row>
    <row r="454" spans="1:21">
      <c r="A454" t="n" s="2">
        <v>453</v>
      </c>
      <c r="B454" s="3">
        <f>HYPERLINK("https://my.zakupivli.pro/remote/dispatcher/state_purchase_view/63638432", "UA-2025-11-20-001684-a")</f>
        <v/>
      </c>
      <c r="C454" t="s" s="4">
        <v>700</v>
      </c>
      <c r="D454" t="s" s="4">
        <v>1050</v>
      </c>
      <c r="E454" t="s" s="4">
        <v>1135</v>
      </c>
      <c r="F454" t="s" s="4"/>
      <c r="G454" t="s" s="4">
        <v>4</v>
      </c>
      <c r="H454" t="s" s="4">
        <v>4</v>
      </c>
      <c r="I454" t="n" s="2">
        <v>5</v>
      </c>
      <c r="J454" t="s" s="4">
        <v>737</v>
      </c>
      <c r="K454" t="s" s="4">
        <v>1267</v>
      </c>
      <c r="L454" t="n" s="5">
        <v>104257.0</v>
      </c>
      <c r="M454" t="s" s="4"/>
      <c r="N454" t="s" s="4"/>
      <c r="O454" t="n" s="5">
        <v>1501300.8</v>
      </c>
      <c r="P454" t="n" s="5">
        <v>14.40</v>
      </c>
      <c r="Q454" t="s" s="4">
        <v>526</v>
      </c>
      <c r="R454" t="s" s="4">
        <v>927</v>
      </c>
      <c r="S454" t="s" s="4"/>
      <c r="T454" t="s" s="4"/>
      <c r="U454" t="s" s="4"/>
    </row>
    <row r="455" spans="1:21">
      <c r="A455" t="n" s="2">
        <v>454</v>
      </c>
      <c r="B455" s="3">
        <f>HYPERLINK("https://my.zakupivli.pro/remote/dispatcher/state_purchase_view/63638224", "UA-2025-11-20-002031-a")</f>
        <v/>
      </c>
      <c r="C455" t="s" s="4">
        <v>31</v>
      </c>
      <c r="D455" t="s" s="4">
        <v>955</v>
      </c>
      <c r="E455" t="s" s="4">
        <v>1135</v>
      </c>
      <c r="F455" t="s" s="4"/>
      <c r="G455" t="s" s="4">
        <v>4</v>
      </c>
      <c r="H455" t="s" s="4">
        <v>4</v>
      </c>
      <c r="I455" t="n" s="2">
        <v>0</v>
      </c>
      <c r="J455" t="s" s="4"/>
      <c r="K455" t="s" s="4"/>
      <c r="L455" t="n" s="5">
        <v>9000.0</v>
      </c>
      <c r="M455" t="s" s="4"/>
      <c r="N455" t="s" s="4"/>
      <c r="O455" t="s" s="4"/>
      <c r="P455" t="s" s="4"/>
      <c r="Q455" t="s" s="4">
        <v>4</v>
      </c>
      <c r="R455" t="s" s="4"/>
      <c r="S455" t="s" s="4"/>
      <c r="T455" t="s" s="4"/>
      <c r="U455" t="s" s="4"/>
    </row>
    <row r="456" spans="1:21">
      <c r="A456" t="n" s="2">
        <v>455</v>
      </c>
      <c r="B456" s="3">
        <f>HYPERLINK("https://my.zakupivli.pro/remote/dispatcher/state_purchase_view/63637915", "UA-2025-11-20-001782-a")</f>
        <v/>
      </c>
      <c r="C456" t="s" s="4">
        <v>651</v>
      </c>
      <c r="D456" t="s" s="4">
        <v>877</v>
      </c>
      <c r="E456" t="s" s="4">
        <v>1135</v>
      </c>
      <c r="F456" t="s" s="4"/>
      <c r="G456" t="s" s="4">
        <v>4</v>
      </c>
      <c r="H456" t="s" s="4">
        <v>4</v>
      </c>
      <c r="I456" t="n" s="2">
        <v>1</v>
      </c>
      <c r="J456" t="s" s="4">
        <v>726</v>
      </c>
      <c r="K456" t="s" s="4">
        <v>1258</v>
      </c>
      <c r="L456" t="n" s="5">
        <v>4820.0</v>
      </c>
      <c r="M456" t="s" s="4"/>
      <c r="N456" t="s" s="4"/>
      <c r="O456" t="n" s="5">
        <v>44710.32</v>
      </c>
      <c r="P456" t="n" s="5">
        <v>9.28</v>
      </c>
      <c r="Q456" t="s" s="4">
        <v>128</v>
      </c>
      <c r="R456" t="s" s="4">
        <v>2</v>
      </c>
      <c r="S456" t="s" s="4"/>
      <c r="T456" t="s" s="4"/>
      <c r="U456" t="s" s="4"/>
    </row>
    <row r="457" spans="1:21">
      <c r="A457" t="n" s="2">
        <v>456</v>
      </c>
      <c r="B457" s="3">
        <f>HYPERLINK("https://my.zakupivli.pro/remote/dispatcher/state_purchase_view/63637790", "UA-2025-11-20-001775-a")</f>
        <v/>
      </c>
      <c r="C457" t="s" s="4">
        <v>684</v>
      </c>
      <c r="D457" t="s" s="4">
        <v>1046</v>
      </c>
      <c r="E457" t="s" s="4">
        <v>1135</v>
      </c>
      <c r="F457" t="s" s="4"/>
      <c r="G457" t="s" s="4">
        <v>4</v>
      </c>
      <c r="H457" t="s" s="4">
        <v>4</v>
      </c>
      <c r="I457" t="n" s="2">
        <v>0</v>
      </c>
      <c r="J457" t="s" s="4"/>
      <c r="K457" t="s" s="4"/>
      <c r="L457" t="n" s="5">
        <v>5500.0</v>
      </c>
      <c r="M457" t="s" s="4"/>
      <c r="N457" t="s" s="4"/>
      <c r="O457" t="s" s="4"/>
      <c r="P457" t="s" s="4"/>
      <c r="Q457" t="s" s="4">
        <v>4</v>
      </c>
      <c r="R457" t="s" s="4"/>
      <c r="S457" t="s" s="4"/>
      <c r="T457" t="s" s="4"/>
      <c r="U457" t="s" s="4"/>
    </row>
    <row r="458" spans="1:21">
      <c r="A458" t="n" s="2">
        <v>457</v>
      </c>
      <c r="B458" s="3">
        <f>HYPERLINK("https://my.zakupivli.pro/remote/dispatcher/state_purchase_view/63637512", "UA-2025-11-20-001577-a")</f>
        <v/>
      </c>
      <c r="C458" t="s" s="4">
        <v>644</v>
      </c>
      <c r="D458" t="s" s="4">
        <v>1125</v>
      </c>
      <c r="E458" t="s" s="4">
        <v>1135</v>
      </c>
      <c r="F458" t="s" s="4"/>
      <c r="G458" t="s" s="4">
        <v>4</v>
      </c>
      <c r="H458" t="s" s="4">
        <v>4</v>
      </c>
      <c r="I458" t="n" s="2">
        <v>0</v>
      </c>
      <c r="J458" t="s" s="4"/>
      <c r="K458" t="s" s="4"/>
      <c r="L458" t="n" s="5">
        <v>1500.0</v>
      </c>
      <c r="M458" t="s" s="4"/>
      <c r="N458" t="s" s="4"/>
      <c r="O458" t="s" s="4"/>
      <c r="P458" t="s" s="4"/>
      <c r="Q458" t="s" s="4">
        <v>4</v>
      </c>
      <c r="R458" t="s" s="4"/>
      <c r="S458" t="s" s="4"/>
      <c r="T458" t="s" s="4"/>
      <c r="U458" t="s" s="4"/>
    </row>
    <row r="459" spans="1:21">
      <c r="A459" t="n" s="2">
        <v>458</v>
      </c>
      <c r="B459" s="3">
        <f>HYPERLINK("https://my.zakupivli.pro/remote/dispatcher/state_purchase_view/63637136", "UA-2025-11-20-001469-a")</f>
        <v/>
      </c>
      <c r="C459" t="s" s="4">
        <v>658</v>
      </c>
      <c r="D459" t="s" s="4">
        <v>1041</v>
      </c>
      <c r="E459" t="s" s="4">
        <v>1135</v>
      </c>
      <c r="F459" t="s" s="4"/>
      <c r="G459" t="s" s="4">
        <v>4</v>
      </c>
      <c r="H459" t="s" s="4">
        <v>4</v>
      </c>
      <c r="I459" t="n" s="2">
        <v>0</v>
      </c>
      <c r="J459" t="s" s="4"/>
      <c r="K459" t="s" s="4"/>
      <c r="L459" t="n" s="5">
        <v>5000.0</v>
      </c>
      <c r="M459" t="s" s="4"/>
      <c r="N459" t="s" s="4"/>
      <c r="O459" t="s" s="4"/>
      <c r="P459" t="s" s="4"/>
      <c r="Q459" t="s" s="4">
        <v>4</v>
      </c>
      <c r="R459" t="s" s="4"/>
      <c r="S459" t="s" s="4"/>
      <c r="T459" t="s" s="4"/>
      <c r="U459" t="s" s="4"/>
    </row>
    <row r="460" spans="1:21">
      <c r="A460" t="n" s="2">
        <v>459</v>
      </c>
      <c r="B460" s="3">
        <f>HYPERLINK("https://my.zakupivli.pro/remote/dispatcher/state_purchase_view/63635735", "UA-2025-11-20-000873-a")</f>
        <v/>
      </c>
      <c r="C460" t="s" s="4">
        <v>80</v>
      </c>
      <c r="D460" t="s" s="4">
        <v>1202</v>
      </c>
      <c r="E460" t="s" s="4">
        <v>1135</v>
      </c>
      <c r="F460" t="s" s="4"/>
      <c r="G460" t="s" s="4">
        <v>4</v>
      </c>
      <c r="H460" t="s" s="4">
        <v>4</v>
      </c>
      <c r="I460" t="n" s="2">
        <v>1</v>
      </c>
      <c r="J460" t="s" s="4">
        <v>740</v>
      </c>
      <c r="K460" t="s" s="4">
        <v>1242</v>
      </c>
      <c r="L460" t="n" s="5">
        <v>25000.0</v>
      </c>
      <c r="M460" t="s" s="4"/>
      <c r="N460" t="s" s="4"/>
      <c r="O460" t="n" s="5">
        <v>233209.5</v>
      </c>
      <c r="P460" t="n" s="5">
        <v>9.33</v>
      </c>
      <c r="Q460" t="s" s="4">
        <v>143</v>
      </c>
      <c r="R460" t="s" s="4">
        <v>929</v>
      </c>
      <c r="S460" t="s" s="4"/>
      <c r="T460" t="s" s="4"/>
      <c r="U460" t="s" s="4"/>
    </row>
    <row r="461" spans="1:21">
      <c r="A461" t="n" s="2">
        <v>460</v>
      </c>
      <c r="B461" s="3">
        <f>HYPERLINK("https://my.zakupivli.pro/remote/dispatcher/state_purchase_view/63634994", "UA-2025-11-20-000498-a")</f>
        <v/>
      </c>
      <c r="C461" t="s" s="4">
        <v>20</v>
      </c>
      <c r="D461" t="s" s="4">
        <v>1065</v>
      </c>
      <c r="E461" t="s" s="4">
        <v>1135</v>
      </c>
      <c r="F461" t="s" s="4"/>
      <c r="G461" t="s" s="4">
        <v>4</v>
      </c>
      <c r="H461" t="s" s="4">
        <v>4</v>
      </c>
      <c r="I461" t="n" s="2">
        <v>0</v>
      </c>
      <c r="J461" t="s" s="4"/>
      <c r="K461" t="s" s="4"/>
      <c r="L461" t="n" s="5">
        <v>19500.0</v>
      </c>
      <c r="M461" t="s" s="4"/>
      <c r="N461" t="s" s="4"/>
      <c r="O461" t="s" s="4"/>
      <c r="P461" t="s" s="4"/>
      <c r="Q461" t="s" s="4">
        <v>4</v>
      </c>
      <c r="R461" t="s" s="4"/>
      <c r="S461" t="s" s="4"/>
      <c r="T461" t="s" s="4"/>
      <c r="U461" t="s" s="4"/>
    </row>
    <row r="462" spans="1:21">
      <c r="A462" t="n" s="2">
        <v>461</v>
      </c>
      <c r="B462" s="3">
        <f>HYPERLINK("https://my.zakupivli.pro/remote/dispatcher/state_purchase_view/63634920", "UA-2025-11-20-000555-a")</f>
        <v/>
      </c>
      <c r="C462" t="s" s="4">
        <v>697</v>
      </c>
      <c r="D462" t="s" s="4">
        <v>1022</v>
      </c>
      <c r="E462" t="s" s="4">
        <v>1135</v>
      </c>
      <c r="F462" t="s" s="4"/>
      <c r="G462" t="s" s="4">
        <v>4</v>
      </c>
      <c r="H462" t="s" s="4">
        <v>4</v>
      </c>
      <c r="I462" t="n" s="2">
        <v>1</v>
      </c>
      <c r="J462" t="s" s="4">
        <v>818</v>
      </c>
      <c r="K462" t="s" s="4">
        <v>1281</v>
      </c>
      <c r="L462" t="n" s="5">
        <v>30000.0</v>
      </c>
      <c r="M462" t="s" s="4"/>
      <c r="N462" t="s" s="4"/>
      <c r="O462" t="n" s="5">
        <v>248990.76</v>
      </c>
      <c r="P462" t="n" s="5">
        <v>8.30</v>
      </c>
      <c r="Q462" t="s" s="4">
        <v>340</v>
      </c>
      <c r="R462" t="s" s="4">
        <v>934</v>
      </c>
      <c r="S462" t="s" s="4"/>
      <c r="T462" t="s" s="4"/>
      <c r="U462" t="s" s="4"/>
    </row>
    <row r="463" spans="1:21">
      <c r="A463" t="n" s="2">
        <v>462</v>
      </c>
      <c r="B463" s="3">
        <f>HYPERLINK("https://my.zakupivli.pro/remote/dispatcher/state_purchase_view/63634381", "UA-2025-11-20-000276-a")</f>
        <v/>
      </c>
      <c r="C463" t="s" s="4">
        <v>786</v>
      </c>
      <c r="D463" t="s" s="4">
        <v>919</v>
      </c>
      <c r="E463" t="s" s="4">
        <v>1135</v>
      </c>
      <c r="F463" t="s" s="4"/>
      <c r="G463" t="s" s="4">
        <v>4</v>
      </c>
      <c r="H463" t="s" s="4">
        <v>4</v>
      </c>
      <c r="I463" t="n" s="2">
        <v>1</v>
      </c>
      <c r="J463" t="s" s="4">
        <v>757</v>
      </c>
      <c r="K463" t="s" s="4">
        <v>1264</v>
      </c>
      <c r="L463" t="n" s="5">
        <v>72900.0</v>
      </c>
      <c r="M463" t="s" s="4"/>
      <c r="N463" t="s" s="4"/>
      <c r="O463" t="n" s="5">
        <v>853717.32</v>
      </c>
      <c r="P463" t="n" s="5">
        <v>11.71</v>
      </c>
      <c r="Q463" t="s" s="4">
        <v>287</v>
      </c>
      <c r="R463" t="s" s="4">
        <v>969</v>
      </c>
      <c r="S463" t="s" s="4"/>
      <c r="T463" t="s" s="4"/>
      <c r="U463" t="s" s="4"/>
    </row>
    <row r="464" spans="1:21">
      <c r="A464" t="n" s="2">
        <v>463</v>
      </c>
      <c r="B464" s="3">
        <f>HYPERLINK("https://my.zakupivli.pro/remote/dispatcher/state_purchase_view/63633585", "UA-2025-11-19-018052-a")</f>
        <v/>
      </c>
      <c r="C464" t="s" s="4">
        <v>629</v>
      </c>
      <c r="D464" t="s" s="4">
        <v>889</v>
      </c>
      <c r="E464" t="s" s="4">
        <v>1135</v>
      </c>
      <c r="F464" t="s" s="4"/>
      <c r="G464" t="s" s="4">
        <v>4</v>
      </c>
      <c r="H464" t="s" s="4">
        <v>4</v>
      </c>
      <c r="I464" t="n" s="2">
        <v>1</v>
      </c>
      <c r="J464" t="s" s="4">
        <v>808</v>
      </c>
      <c r="K464" t="s" s="4">
        <v>1274</v>
      </c>
      <c r="L464" t="n" s="5">
        <v>6000.0</v>
      </c>
      <c r="M464" t="s" s="4"/>
      <c r="N464" t="s" s="4"/>
      <c r="O464" t="n" s="5">
        <v>53972.86</v>
      </c>
      <c r="P464" t="n" s="5">
        <v>9.00</v>
      </c>
      <c r="Q464" t="s" s="4">
        <v>510</v>
      </c>
      <c r="R464" t="s" s="4">
        <v>931</v>
      </c>
      <c r="S464" t="s" s="4"/>
      <c r="T464" t="s" s="4"/>
      <c r="U464" t="s" s="4"/>
    </row>
    <row r="465" spans="1:21">
      <c r="A465" t="n" s="2">
        <v>464</v>
      </c>
      <c r="B465" s="3">
        <f>HYPERLINK("https://my.zakupivli.pro/remote/dispatcher/state_purchase_view/63629819", "UA-2025-11-19-016395-a")</f>
        <v/>
      </c>
      <c r="C465" t="s" s="4">
        <v>96</v>
      </c>
      <c r="D465" t="s" s="4">
        <v>884</v>
      </c>
      <c r="E465" t="s" s="4">
        <v>1135</v>
      </c>
      <c r="F465" t="s" s="4"/>
      <c r="G465" t="s" s="4">
        <v>4</v>
      </c>
      <c r="H465" t="s" s="4">
        <v>4</v>
      </c>
      <c r="I465" t="n" s="2">
        <v>3</v>
      </c>
      <c r="J465" t="s" s="4">
        <v>770</v>
      </c>
      <c r="K465" t="s" s="4">
        <v>1244</v>
      </c>
      <c r="L465" t="n" s="5">
        <v>69000.0</v>
      </c>
      <c r="M465" t="s" s="4"/>
      <c r="N465" t="s" s="4"/>
      <c r="O465" t="n" s="5">
        <v>816475.9</v>
      </c>
      <c r="P465" t="n" s="5">
        <v>11.83</v>
      </c>
      <c r="Q465" t="s" s="4">
        <v>167</v>
      </c>
      <c r="R465" t="s" s="4">
        <v>966</v>
      </c>
      <c r="S465" t="s" s="4"/>
      <c r="T465" t="s" s="4"/>
      <c r="U465" t="s" s="4"/>
    </row>
    <row r="466" spans="1:21">
      <c r="A466" t="n" s="2">
        <v>465</v>
      </c>
      <c r="B466" s="3">
        <f>HYPERLINK("https://my.zakupivli.pro/remote/dispatcher/state_purchase_view/63629819", "UA-2025-11-19-016395-a")</f>
        <v/>
      </c>
      <c r="C466" t="s" s="4">
        <v>96</v>
      </c>
      <c r="D466" t="s" s="4">
        <v>884</v>
      </c>
      <c r="E466" t="s" s="4">
        <v>1135</v>
      </c>
      <c r="F466" t="s" s="4"/>
      <c r="G466" t="s" s="4">
        <v>4</v>
      </c>
      <c r="H466" t="s" s="4">
        <v>4</v>
      </c>
      <c r="I466" t="n" s="2">
        <v>3</v>
      </c>
      <c r="J466" t="s" s="4">
        <v>760</v>
      </c>
      <c r="K466" t="s" s="4">
        <v>1279</v>
      </c>
      <c r="L466" t="n" s="5">
        <v>69000.0</v>
      </c>
      <c r="M466" t="s" s="4"/>
      <c r="N466" t="s" s="4"/>
      <c r="O466" t="n" s="5">
        <v>816485.0</v>
      </c>
      <c r="P466" t="n" s="5">
        <v>11.83</v>
      </c>
      <c r="Q466" t="s" s="4">
        <v>196</v>
      </c>
      <c r="R466" t="s" s="4">
        <v>1186</v>
      </c>
      <c r="S466" t="s" s="4"/>
      <c r="T466" t="s" s="4"/>
      <c r="U466" t="s" s="4"/>
    </row>
    <row r="467" spans="1:21">
      <c r="A467" t="n" s="2">
        <v>466</v>
      </c>
      <c r="B467" s="3">
        <f>HYPERLINK("https://my.zakupivli.pro/remote/dispatcher/state_purchase_view/63629819", "UA-2025-11-19-016395-a")</f>
        <v/>
      </c>
      <c r="C467" t="s" s="4">
        <v>96</v>
      </c>
      <c r="D467" t="s" s="4">
        <v>884</v>
      </c>
      <c r="E467" t="s" s="4">
        <v>1135</v>
      </c>
      <c r="F467" t="s" s="4"/>
      <c r="G467" t="s" s="4">
        <v>4</v>
      </c>
      <c r="H467" t="s" s="4">
        <v>4</v>
      </c>
      <c r="I467" t="n" s="2">
        <v>3</v>
      </c>
      <c r="J467" t="s" s="4">
        <v>737</v>
      </c>
      <c r="K467" t="s" s="4">
        <v>1267</v>
      </c>
      <c r="L467" t="n" s="5">
        <v>69000.0</v>
      </c>
      <c r="M467" t="s" s="4"/>
      <c r="N467" t="s" s="4"/>
      <c r="O467" t="n" s="5">
        <v>820548.0</v>
      </c>
      <c r="P467" t="n" s="5">
        <v>11.89</v>
      </c>
      <c r="Q467" t="s" s="4">
        <v>517</v>
      </c>
      <c r="R467" t="s" s="4">
        <v>927</v>
      </c>
      <c r="S467" t="s" s="4"/>
      <c r="T467" t="s" s="4"/>
      <c r="U467" t="s" s="4"/>
    </row>
    <row r="468" spans="1:21">
      <c r="A468" t="n" s="2">
        <v>467</v>
      </c>
      <c r="B468" s="3">
        <f>HYPERLINK("https://my.zakupivli.pro/remote/dispatcher/state_purchase_view/63629541", "UA-2025-11-19-016224-a")</f>
        <v/>
      </c>
      <c r="C468" t="s" s="4">
        <v>769</v>
      </c>
      <c r="D468" t="s" s="4">
        <v>1008</v>
      </c>
      <c r="E468" t="s" s="4">
        <v>1135</v>
      </c>
      <c r="F468" t="s" s="4"/>
      <c r="G468" t="s" s="4">
        <v>4</v>
      </c>
      <c r="H468" t="s" s="4">
        <v>4</v>
      </c>
      <c r="I468" t="n" s="2">
        <v>0</v>
      </c>
      <c r="J468" t="s" s="4"/>
      <c r="K468" t="s" s="4"/>
      <c r="L468" t="n" s="5">
        <v>5500.0</v>
      </c>
      <c r="M468" t="s" s="4"/>
      <c r="N468" t="s" s="4"/>
      <c r="O468" t="s" s="4"/>
      <c r="P468" t="s" s="4"/>
      <c r="Q468" t="s" s="4">
        <v>4</v>
      </c>
      <c r="R468" t="s" s="4"/>
      <c r="S468" t="s" s="4"/>
      <c r="T468" t="s" s="4"/>
      <c r="U468" t="s" s="4"/>
    </row>
    <row r="469" spans="1:21">
      <c r="A469" t="n" s="2">
        <v>468</v>
      </c>
      <c r="B469" s="3">
        <f>HYPERLINK("https://my.zakupivli.pro/remote/dispatcher/state_purchase_view/63626531", "UA-2025-11-19-014796-a")</f>
        <v/>
      </c>
      <c r="C469" t="s" s="4">
        <v>8</v>
      </c>
      <c r="D469" t="s" s="4">
        <v>1081</v>
      </c>
      <c r="E469" t="s" s="4">
        <v>1135</v>
      </c>
      <c r="F469" t="s" s="4"/>
      <c r="G469" t="s" s="4">
        <v>4</v>
      </c>
      <c r="H469" t="s" s="4">
        <v>4</v>
      </c>
      <c r="I469" t="n" s="2">
        <v>1</v>
      </c>
      <c r="J469" t="s" s="4">
        <v>818</v>
      </c>
      <c r="K469" t="s" s="4">
        <v>1281</v>
      </c>
      <c r="L469" t="n" s="5">
        <v>110000.0</v>
      </c>
      <c r="M469" t="s" s="4"/>
      <c r="N469" t="s" s="4"/>
      <c r="O469" t="n" s="5">
        <v>922977.0</v>
      </c>
      <c r="P469" t="n" s="5">
        <v>8.39</v>
      </c>
      <c r="Q469" t="s" s="4">
        <v>256</v>
      </c>
      <c r="R469" t="s" s="4">
        <v>934</v>
      </c>
      <c r="S469" t="s" s="4"/>
      <c r="T469" t="s" s="4"/>
      <c r="U469" t="s" s="4"/>
    </row>
    <row r="470" spans="1:21">
      <c r="A470" t="n" s="2">
        <v>469</v>
      </c>
      <c r="B470" s="3">
        <f>HYPERLINK("https://my.zakupivli.pro/remote/dispatcher/state_purchase_view/63622517", "UA-2025-11-19-013741-a")</f>
        <v/>
      </c>
      <c r="C470" t="s" s="4">
        <v>720</v>
      </c>
      <c r="D470" t="s" s="4">
        <v>1078</v>
      </c>
      <c r="E470" t="s" s="4">
        <v>1135</v>
      </c>
      <c r="F470" t="s" s="4"/>
      <c r="G470" t="s" s="4">
        <v>4</v>
      </c>
      <c r="H470" t="s" s="4">
        <v>4</v>
      </c>
      <c r="I470" t="n" s="2">
        <v>4</v>
      </c>
      <c r="J470" t="s" s="4">
        <v>777</v>
      </c>
      <c r="K470" t="s" s="4">
        <v>1270</v>
      </c>
      <c r="L470" t="n" s="5">
        <v>1582359.0</v>
      </c>
      <c r="M470" t="s" s="4"/>
      <c r="N470" t="s" s="4"/>
      <c r="O470" t="n" s="5">
        <v>7899136.13</v>
      </c>
      <c r="P470" t="n" s="5">
        <v>4.99</v>
      </c>
      <c r="Q470" t="s" s="4">
        <v>350</v>
      </c>
      <c r="R470" t="s" s="4">
        <v>1195</v>
      </c>
      <c r="S470" t="s" s="4"/>
      <c r="T470" t="s" s="4"/>
      <c r="U470" t="s" s="4"/>
    </row>
    <row r="471" spans="1:21">
      <c r="A471" t="n" s="2">
        <v>470</v>
      </c>
      <c r="B471" s="3">
        <f>HYPERLINK("https://my.zakupivli.pro/remote/dispatcher/state_purchase_view/63622517", "UA-2025-11-19-013741-a")</f>
        <v/>
      </c>
      <c r="C471" t="s" s="4">
        <v>720</v>
      </c>
      <c r="D471" t="s" s="4">
        <v>1078</v>
      </c>
      <c r="E471" t="s" s="4">
        <v>1135</v>
      </c>
      <c r="F471" t="s" s="4"/>
      <c r="G471" t="s" s="4">
        <v>4</v>
      </c>
      <c r="H471" t="s" s="4">
        <v>4</v>
      </c>
      <c r="I471" t="n" s="2">
        <v>4</v>
      </c>
      <c r="J471" t="s" s="4">
        <v>740</v>
      </c>
      <c r="K471" t="s" s="4">
        <v>1242</v>
      </c>
      <c r="L471" t="n" s="5">
        <v>1582359.0</v>
      </c>
      <c r="M471" t="s" s="4"/>
      <c r="N471" t="s" s="4"/>
      <c r="O471" t="n" s="5">
        <v>8917346.16</v>
      </c>
      <c r="P471" t="n" s="5">
        <v>5.64</v>
      </c>
      <c r="Q471" t="s" s="4">
        <v>123</v>
      </c>
      <c r="R471" t="s" s="4">
        <v>929</v>
      </c>
      <c r="S471" t="s" s="4"/>
      <c r="T471" t="s" s="4"/>
      <c r="U471" t="s" s="4"/>
    </row>
    <row r="472" spans="1:21">
      <c r="A472" t="n" s="2">
        <v>471</v>
      </c>
      <c r="B472" s="3">
        <f>HYPERLINK("https://my.zakupivli.pro/remote/dispatcher/state_purchase_view/63622517", "UA-2025-11-19-013741-a")</f>
        <v/>
      </c>
      <c r="C472" t="s" s="4">
        <v>720</v>
      </c>
      <c r="D472" t="s" s="4">
        <v>1078</v>
      </c>
      <c r="E472" t="s" s="4">
        <v>1135</v>
      </c>
      <c r="F472" t="s" s="4"/>
      <c r="G472" t="s" s="4">
        <v>4</v>
      </c>
      <c r="H472" t="s" s="4">
        <v>4</v>
      </c>
      <c r="I472" t="n" s="2">
        <v>4</v>
      </c>
      <c r="J472" t="s" s="4">
        <v>821</v>
      </c>
      <c r="K472" t="s" s="4">
        <v>1226</v>
      </c>
      <c r="L472" t="n" s="5">
        <v>1582359.0</v>
      </c>
      <c r="M472" t="s" s="4"/>
      <c r="N472" t="s" s="4"/>
      <c r="O472" t="n" s="5">
        <v>9756002.77</v>
      </c>
      <c r="P472" t="n" s="5">
        <v>6.17</v>
      </c>
      <c r="Q472" t="s" s="4">
        <v>306</v>
      </c>
      <c r="R472" t="s" s="4">
        <v>930</v>
      </c>
      <c r="S472" t="s" s="4"/>
      <c r="T472" t="s" s="4"/>
      <c r="U472" t="s" s="4"/>
    </row>
    <row r="473" spans="1:21">
      <c r="A473" t="n" s="2">
        <v>472</v>
      </c>
      <c r="B473" s="3">
        <f>HYPERLINK("https://my.zakupivli.pro/remote/dispatcher/state_purchase_view/63622517", "UA-2025-11-19-013741-a")</f>
        <v/>
      </c>
      <c r="C473" t="s" s="4">
        <v>720</v>
      </c>
      <c r="D473" t="s" s="4">
        <v>1078</v>
      </c>
      <c r="E473" t="s" s="4">
        <v>1135</v>
      </c>
      <c r="F473" t="s" s="4"/>
      <c r="G473" t="s" s="4">
        <v>4</v>
      </c>
      <c r="H473" t="s" s="4">
        <v>4</v>
      </c>
      <c r="I473" t="n" s="2">
        <v>4</v>
      </c>
      <c r="J473" t="s" s="4">
        <v>751</v>
      </c>
      <c r="K473" t="s" s="4">
        <v>1284</v>
      </c>
      <c r="L473" t="n" s="5">
        <v>1582359.0</v>
      </c>
      <c r="M473" t="s" s="4"/>
      <c r="N473" t="s" s="4"/>
      <c r="O473" t="n" s="5">
        <v>10363970.41</v>
      </c>
      <c r="P473" t="n" s="5">
        <v>6.55</v>
      </c>
      <c r="Q473" t="s" s="4">
        <v>361</v>
      </c>
      <c r="R473" t="s" s="4">
        <v>1201</v>
      </c>
      <c r="S473" t="s" s="4"/>
      <c r="T473" t="s" s="4"/>
      <c r="U473" t="s" s="4"/>
    </row>
    <row r="474" spans="1:21">
      <c r="A474" t="n" s="2">
        <v>473</v>
      </c>
      <c r="B474" s="3">
        <f>HYPERLINK("https://my.zakupivli.pro/remote/dispatcher/state_purchase_view/63616591", "UA-2025-11-19-010322-a")</f>
        <v/>
      </c>
      <c r="C474" t="s" s="4">
        <v>704</v>
      </c>
      <c r="D474" t="s" s="4">
        <v>1096</v>
      </c>
      <c r="E474" t="s" s="4">
        <v>1135</v>
      </c>
      <c r="F474" t="s" s="4"/>
      <c r="G474" t="s" s="4">
        <v>4</v>
      </c>
      <c r="H474" t="s" s="4">
        <v>4</v>
      </c>
      <c r="I474" t="n" s="2">
        <v>4</v>
      </c>
      <c r="J474" t="s" s="4">
        <v>832</v>
      </c>
      <c r="K474" t="s" s="4">
        <v>1216</v>
      </c>
      <c r="L474" t="n" s="5">
        <v>21000.0</v>
      </c>
      <c r="M474" t="s" s="4"/>
      <c r="N474" t="s" s="4"/>
      <c r="O474" t="n" s="5">
        <v>178464.89</v>
      </c>
      <c r="P474" t="n" s="5">
        <v>8.50</v>
      </c>
      <c r="Q474" t="s" s="4">
        <v>596</v>
      </c>
      <c r="R474" t="s" s="4">
        <v>1147</v>
      </c>
      <c r="S474" t="s" s="4"/>
      <c r="T474" t="s" s="4"/>
      <c r="U474" t="s" s="4"/>
    </row>
    <row r="475" spans="1:21">
      <c r="A475" t="n" s="2">
        <v>474</v>
      </c>
      <c r="B475" s="3">
        <f>HYPERLINK("https://my.zakupivli.pro/remote/dispatcher/state_purchase_view/63616591", "UA-2025-11-19-010322-a")</f>
        <v/>
      </c>
      <c r="C475" t="s" s="4">
        <v>704</v>
      </c>
      <c r="D475" t="s" s="4">
        <v>1096</v>
      </c>
      <c r="E475" t="s" s="4">
        <v>1135</v>
      </c>
      <c r="F475" t="s" s="4"/>
      <c r="G475" t="s" s="4">
        <v>4</v>
      </c>
      <c r="H475" t="s" s="4">
        <v>4</v>
      </c>
      <c r="I475" t="n" s="2">
        <v>4</v>
      </c>
      <c r="J475" t="s" s="4">
        <v>805</v>
      </c>
      <c r="K475" t="s" s="4">
        <v>1254</v>
      </c>
      <c r="L475" t="n" s="5">
        <v>21000.0</v>
      </c>
      <c r="M475" t="s" s="4"/>
      <c r="N475" t="s" s="4"/>
      <c r="O475" t="n" s="5">
        <v>191173.0</v>
      </c>
      <c r="P475" t="n" s="5">
        <v>9.10</v>
      </c>
      <c r="Q475" t="s" s="4">
        <v>121</v>
      </c>
      <c r="R475" t="s" s="4">
        <v>1058</v>
      </c>
      <c r="S475" t="s" s="4"/>
      <c r="T475" t="s" s="4"/>
      <c r="U475" t="s" s="4"/>
    </row>
    <row r="476" spans="1:21">
      <c r="A476" t="n" s="2">
        <v>475</v>
      </c>
      <c r="B476" s="3">
        <f>HYPERLINK("https://my.zakupivli.pro/remote/dispatcher/state_purchase_view/63616591", "UA-2025-11-19-010322-a")</f>
        <v/>
      </c>
      <c r="C476" t="s" s="4">
        <v>704</v>
      </c>
      <c r="D476" t="s" s="4">
        <v>1096</v>
      </c>
      <c r="E476" t="s" s="4">
        <v>1135</v>
      </c>
      <c r="F476" t="s" s="4"/>
      <c r="G476" t="s" s="4">
        <v>4</v>
      </c>
      <c r="H476" t="s" s="4">
        <v>4</v>
      </c>
      <c r="I476" t="n" s="2">
        <v>4</v>
      </c>
      <c r="J476" t="s" s="4">
        <v>719</v>
      </c>
      <c r="K476" t="s" s="4">
        <v>1158</v>
      </c>
      <c r="L476" t="n" s="5">
        <v>21000.0</v>
      </c>
      <c r="M476" t="s" s="4"/>
      <c r="N476" t="s" s="4"/>
      <c r="O476" t="n" s="5">
        <v>197416.8</v>
      </c>
      <c r="P476" t="n" s="5">
        <v>9.40</v>
      </c>
      <c r="Q476" t="s" s="4">
        <v>119</v>
      </c>
      <c r="R476" t="s" s="4">
        <v>906</v>
      </c>
      <c r="S476" t="s" s="4"/>
      <c r="T476" t="s" s="4"/>
      <c r="U476" t="s" s="4"/>
    </row>
    <row r="477" spans="1:21">
      <c r="A477" t="n" s="2">
        <v>476</v>
      </c>
      <c r="B477" s="3">
        <f>HYPERLINK("https://my.zakupivli.pro/remote/dispatcher/state_purchase_view/63616591", "UA-2025-11-19-010322-a")</f>
        <v/>
      </c>
      <c r="C477" t="s" s="4">
        <v>704</v>
      </c>
      <c r="D477" t="s" s="4">
        <v>1096</v>
      </c>
      <c r="E477" t="s" s="4">
        <v>1135</v>
      </c>
      <c r="F477" t="s" s="4"/>
      <c r="G477" t="s" s="4">
        <v>4</v>
      </c>
      <c r="H477" t="s" s="4">
        <v>4</v>
      </c>
      <c r="I477" t="n" s="2">
        <v>4</v>
      </c>
      <c r="J477" t="s" s="4">
        <v>752</v>
      </c>
      <c r="K477" t="s" s="4">
        <v>1255</v>
      </c>
      <c r="L477" t="n" s="5">
        <v>21000.0</v>
      </c>
      <c r="M477" t="s" s="4"/>
      <c r="N477" t="s" s="4"/>
      <c r="O477" t="n" s="5">
        <v>199080.0</v>
      </c>
      <c r="P477" t="n" s="5">
        <v>9.48</v>
      </c>
      <c r="Q477" t="s" s="4">
        <v>122</v>
      </c>
      <c r="R477" t="s" s="4">
        <v>951</v>
      </c>
      <c r="S477" t="s" s="4"/>
      <c r="T477" t="s" s="4"/>
      <c r="U477" t="s" s="4"/>
    </row>
    <row r="478" spans="1:21">
      <c r="A478" t="n" s="2">
        <v>477</v>
      </c>
      <c r="B478" s="3">
        <f>HYPERLINK("https://my.zakupivli.pro/remote/dispatcher/state_purchase_view/63609477", "UA-2025-11-19-007280-a")</f>
        <v/>
      </c>
      <c r="C478" t="s" s="4">
        <v>694</v>
      </c>
      <c r="D478" t="s" s="4">
        <v>1084</v>
      </c>
      <c r="E478" t="s" s="4">
        <v>1135</v>
      </c>
      <c r="F478" t="s" s="4"/>
      <c r="G478" t="s" s="4">
        <v>4</v>
      </c>
      <c r="H478" t="s" s="4">
        <v>4</v>
      </c>
      <c r="I478" t="n" s="2">
        <v>0</v>
      </c>
      <c r="J478" t="s" s="4"/>
      <c r="K478" t="s" s="4"/>
      <c r="L478" t="n" s="5">
        <v>270000.0</v>
      </c>
      <c r="M478" t="s" s="4"/>
      <c r="N478" t="s" s="4"/>
      <c r="O478" t="s" s="4"/>
      <c r="P478" t="s" s="4"/>
      <c r="Q478" t="s" s="4">
        <v>4</v>
      </c>
      <c r="R478" t="s" s="4"/>
      <c r="S478" t="s" s="4"/>
      <c r="T478" t="s" s="4"/>
      <c r="U478" t="s" s="4"/>
    </row>
    <row r="479" spans="1:21">
      <c r="A479" t="n" s="2">
        <v>478</v>
      </c>
      <c r="B479" s="3">
        <f>HYPERLINK("https://my.zakupivli.pro/remote/dispatcher/state_purchase_view/63608638", "UA-2025-11-19-007149-a")</f>
        <v/>
      </c>
      <c r="C479" t="s" s="4">
        <v>63</v>
      </c>
      <c r="D479" t="s" s="4">
        <v>1013</v>
      </c>
      <c r="E479" t="s" s="4">
        <v>1135</v>
      </c>
      <c r="F479" t="s" s="4"/>
      <c r="G479" t="s" s="4">
        <v>4</v>
      </c>
      <c r="H479" t="s" s="4">
        <v>4</v>
      </c>
      <c r="I479" t="n" s="2">
        <v>4</v>
      </c>
      <c r="J479" t="s" s="4">
        <v>749</v>
      </c>
      <c r="K479" t="s" s="4">
        <v>1214</v>
      </c>
      <c r="L479" t="n" s="5">
        <v>19500.0</v>
      </c>
      <c r="M479" t="s" s="4"/>
      <c r="N479" t="s" s="4"/>
      <c r="O479" t="n" s="5">
        <v>229320.0</v>
      </c>
      <c r="P479" t="n" s="5">
        <v>11.76</v>
      </c>
      <c r="Q479" t="s" s="4">
        <v>117</v>
      </c>
      <c r="R479" t="s" s="4">
        <v>865</v>
      </c>
      <c r="S479" t="s" s="4"/>
      <c r="T479" t="s" s="4"/>
      <c r="U479" t="s" s="4"/>
    </row>
    <row r="480" spans="1:21">
      <c r="A480" t="n" s="2">
        <v>479</v>
      </c>
      <c r="B480" s="3">
        <f>HYPERLINK("https://my.zakupivli.pro/remote/dispatcher/state_purchase_view/63608638", "UA-2025-11-19-007149-a")</f>
        <v/>
      </c>
      <c r="C480" t="s" s="4">
        <v>63</v>
      </c>
      <c r="D480" t="s" s="4">
        <v>1013</v>
      </c>
      <c r="E480" t="s" s="4">
        <v>1135</v>
      </c>
      <c r="F480" t="s" s="4"/>
      <c r="G480" t="s" s="4">
        <v>4</v>
      </c>
      <c r="H480" t="s" s="4">
        <v>4</v>
      </c>
      <c r="I480" t="n" s="2">
        <v>4</v>
      </c>
      <c r="J480" t="s" s="4">
        <v>797</v>
      </c>
      <c r="K480" t="s" s="4">
        <v>1277</v>
      </c>
      <c r="L480" t="n" s="5">
        <v>19500.0</v>
      </c>
      <c r="M480" t="s" s="4"/>
      <c r="N480" t="s" s="4"/>
      <c r="O480" t="n" s="5">
        <v>229320.0</v>
      </c>
      <c r="P480" t="n" s="5">
        <v>11.76</v>
      </c>
      <c r="Q480" t="s" s="4">
        <v>118</v>
      </c>
      <c r="R480" t="s" s="4">
        <v>1126</v>
      </c>
      <c r="S480" t="s" s="4"/>
      <c r="T480" t="s" s="4"/>
      <c r="U480" t="s" s="4"/>
    </row>
    <row r="481" spans="1:21">
      <c r="A481" t="n" s="2">
        <v>480</v>
      </c>
      <c r="B481" s="3">
        <f>HYPERLINK("https://my.zakupivli.pro/remote/dispatcher/state_purchase_view/63608638", "UA-2025-11-19-007149-a")</f>
        <v/>
      </c>
      <c r="C481" t="s" s="4">
        <v>63</v>
      </c>
      <c r="D481" t="s" s="4">
        <v>1013</v>
      </c>
      <c r="E481" t="s" s="4">
        <v>1135</v>
      </c>
      <c r="F481" t="s" s="4"/>
      <c r="G481" t="s" s="4">
        <v>4</v>
      </c>
      <c r="H481" t="s" s="4">
        <v>4</v>
      </c>
      <c r="I481" t="n" s="2">
        <v>4</v>
      </c>
      <c r="J481" t="s" s="4">
        <v>832</v>
      </c>
      <c r="K481" t="s" s="4">
        <v>1216</v>
      </c>
      <c r="L481" t="n" s="5">
        <v>19500.0</v>
      </c>
      <c r="M481" t="s" s="4"/>
      <c r="N481" t="s" s="4"/>
      <c r="O481" t="n" s="5">
        <v>229353.23</v>
      </c>
      <c r="P481" t="n" s="5">
        <v>11.76</v>
      </c>
      <c r="Q481" t="s" s="4">
        <v>583</v>
      </c>
      <c r="R481" t="s" s="4">
        <v>1147</v>
      </c>
      <c r="S481" t="s" s="4"/>
      <c r="T481" t="s" s="4"/>
      <c r="U481" t="s" s="4"/>
    </row>
    <row r="482" spans="1:21">
      <c r="A482" t="n" s="2">
        <v>481</v>
      </c>
      <c r="B482" s="3">
        <f>HYPERLINK("https://my.zakupivli.pro/remote/dispatcher/state_purchase_view/63608638", "UA-2025-11-19-007149-a")</f>
        <v/>
      </c>
      <c r="C482" t="s" s="4">
        <v>63</v>
      </c>
      <c r="D482" t="s" s="4">
        <v>1013</v>
      </c>
      <c r="E482" t="s" s="4">
        <v>1135</v>
      </c>
      <c r="F482" t="s" s="4"/>
      <c r="G482" t="s" s="4">
        <v>4</v>
      </c>
      <c r="H482" t="s" s="4">
        <v>4</v>
      </c>
      <c r="I482" t="n" s="2">
        <v>4</v>
      </c>
      <c r="J482" t="s" s="4">
        <v>752</v>
      </c>
      <c r="K482" t="s" s="4">
        <v>1255</v>
      </c>
      <c r="L482" t="n" s="5">
        <v>19500.0</v>
      </c>
      <c r="M482" t="s" s="4"/>
      <c r="N482" t="s" s="4"/>
      <c r="O482" t="n" s="5">
        <v>229788.0</v>
      </c>
      <c r="P482" t="n" s="5">
        <v>11.78</v>
      </c>
      <c r="Q482" t="s" s="4">
        <v>120</v>
      </c>
      <c r="R482" t="s" s="4">
        <v>951</v>
      </c>
      <c r="S482" t="s" s="4"/>
      <c r="T482" t="s" s="4"/>
      <c r="U482" t="s" s="4"/>
    </row>
    <row r="483" spans="1:21">
      <c r="A483" t="n" s="2">
        <v>482</v>
      </c>
      <c r="B483" s="3">
        <f>HYPERLINK("https://my.zakupivli.pro/remote/dispatcher/state_purchase_view/63605834", "UA-2025-11-19-005756-a")</f>
        <v/>
      </c>
      <c r="C483" t="s" s="4">
        <v>717</v>
      </c>
      <c r="D483" t="s" s="4">
        <v>1038</v>
      </c>
      <c r="E483" t="s" s="4">
        <v>1135</v>
      </c>
      <c r="F483" t="s" s="4"/>
      <c r="G483" t="s" s="4">
        <v>4</v>
      </c>
      <c r="H483" t="s" s="4">
        <v>4</v>
      </c>
      <c r="I483" t="n" s="2">
        <v>1</v>
      </c>
      <c r="J483" t="s" s="4">
        <v>812</v>
      </c>
      <c r="K483" t="s" s="4">
        <v>1221</v>
      </c>
      <c r="L483" t="n" s="5">
        <v>4850.0</v>
      </c>
      <c r="M483" t="s" s="4"/>
      <c r="N483" t="s" s="4"/>
      <c r="O483" t="n" s="5">
        <v>59283.86</v>
      </c>
      <c r="P483" t="n" s="5">
        <v>12.22</v>
      </c>
      <c r="Q483" t="s" s="4">
        <v>125</v>
      </c>
      <c r="R483" t="s" s="4">
        <v>1179</v>
      </c>
      <c r="S483" t="s" s="4"/>
      <c r="T483" t="s" s="4"/>
      <c r="U483" t="s" s="4"/>
    </row>
    <row r="484" spans="1:21">
      <c r="A484" t="n" s="2">
        <v>483</v>
      </c>
      <c r="B484" s="3">
        <f>HYPERLINK("https://my.zakupivli.pro/remote/dispatcher/state_purchase_view/63604846", "UA-2025-11-19-005285-a")</f>
        <v/>
      </c>
      <c r="C484" t="s" s="4">
        <v>652</v>
      </c>
      <c r="D484" t="s" s="4">
        <v>1165</v>
      </c>
      <c r="E484" t="s" s="4">
        <v>1135</v>
      </c>
      <c r="F484" t="s" s="4"/>
      <c r="G484" t="s" s="4">
        <v>4</v>
      </c>
      <c r="H484" t="s" s="4">
        <v>4</v>
      </c>
      <c r="I484" t="n" s="2">
        <v>1</v>
      </c>
      <c r="J484" t="s" s="4">
        <v>757</v>
      </c>
      <c r="K484" t="s" s="4">
        <v>1264</v>
      </c>
      <c r="L484" t="n" s="5">
        <v>13846.0</v>
      </c>
      <c r="M484" t="s" s="4"/>
      <c r="N484" t="s" s="4"/>
      <c r="O484" t="n" s="5">
        <v>169130.9</v>
      </c>
      <c r="P484" t="n" s="5">
        <v>12.22</v>
      </c>
      <c r="Q484" t="s" s="4">
        <v>116</v>
      </c>
      <c r="R484" t="s" s="4">
        <v>969</v>
      </c>
      <c r="S484" t="s" s="4"/>
      <c r="T484" t="s" s="4"/>
      <c r="U484" t="s" s="4"/>
    </row>
    <row r="485" spans="1:21">
      <c r="A485" t="n" s="2">
        <v>484</v>
      </c>
      <c r="B485" s="3">
        <f>HYPERLINK("https://my.zakupivli.pro/remote/dispatcher/state_purchase_view/63594266", "UA-2025-11-19-000634-a")</f>
        <v/>
      </c>
      <c r="C485" t="s" s="4">
        <v>72</v>
      </c>
      <c r="D485" t="s" s="4">
        <v>988</v>
      </c>
      <c r="E485" t="s" s="4">
        <v>1135</v>
      </c>
      <c r="F485" t="s" s="4"/>
      <c r="G485" t="s" s="4">
        <v>4</v>
      </c>
      <c r="H485" t="s" s="4">
        <v>4</v>
      </c>
      <c r="I485" t="n" s="2">
        <v>14</v>
      </c>
      <c r="J485" t="s" s="4">
        <v>751</v>
      </c>
      <c r="K485" t="s" s="4">
        <v>1284</v>
      </c>
      <c r="L485" t="n" s="5">
        <v>200000.0</v>
      </c>
      <c r="M485" t="s" s="4"/>
      <c r="N485" t="s" s="4"/>
      <c r="O485" t="n" s="5">
        <v>1983338.4</v>
      </c>
      <c r="P485" t="n" s="5">
        <v>9.92</v>
      </c>
      <c r="Q485" t="s" s="4">
        <v>172</v>
      </c>
      <c r="R485" t="s" s="4">
        <v>1201</v>
      </c>
      <c r="S485" t="s" s="4"/>
      <c r="T485" t="s" s="4"/>
      <c r="U485" t="s" s="4"/>
    </row>
    <row r="486" spans="1:21">
      <c r="A486" t="n" s="2">
        <v>485</v>
      </c>
      <c r="B486" s="3">
        <f>HYPERLINK("https://my.zakupivli.pro/remote/dispatcher/state_purchase_view/63594266", "UA-2025-11-19-000634-a")</f>
        <v/>
      </c>
      <c r="C486" t="s" s="4">
        <v>72</v>
      </c>
      <c r="D486" t="s" s="4">
        <v>988</v>
      </c>
      <c r="E486" t="s" s="4">
        <v>1135</v>
      </c>
      <c r="F486" t="s" s="4"/>
      <c r="G486" t="s" s="4">
        <v>4</v>
      </c>
      <c r="H486" t="s" s="4">
        <v>4</v>
      </c>
      <c r="I486" t="n" s="2">
        <v>14</v>
      </c>
      <c r="J486" t="s" s="4">
        <v>808</v>
      </c>
      <c r="K486" t="s" s="4">
        <v>1274</v>
      </c>
      <c r="L486" t="n" s="5">
        <v>200000.0</v>
      </c>
      <c r="M486" t="s" s="4"/>
      <c r="N486" t="s" s="4"/>
      <c r="O486" t="n" s="5">
        <v>2082014.4</v>
      </c>
      <c r="P486" t="n" s="5">
        <v>10.41</v>
      </c>
      <c r="Q486" t="s" s="4">
        <v>114</v>
      </c>
      <c r="R486" t="s" s="4">
        <v>1161</v>
      </c>
      <c r="S486" t="s" s="4"/>
      <c r="T486" t="s" s="4"/>
      <c r="U486" t="s" s="4"/>
    </row>
    <row r="487" spans="1:21">
      <c r="A487" t="n" s="2">
        <v>486</v>
      </c>
      <c r="B487" s="3">
        <f>HYPERLINK("https://my.zakupivli.pro/remote/dispatcher/state_purchase_view/63594266", "UA-2025-11-19-000634-a")</f>
        <v/>
      </c>
      <c r="C487" t="s" s="4">
        <v>72</v>
      </c>
      <c r="D487" t="s" s="4">
        <v>988</v>
      </c>
      <c r="E487" t="s" s="4">
        <v>1135</v>
      </c>
      <c r="F487" t="s" s="4"/>
      <c r="G487" t="s" s="4">
        <v>4</v>
      </c>
      <c r="H487" t="s" s="4">
        <v>4</v>
      </c>
      <c r="I487" t="n" s="2">
        <v>14</v>
      </c>
      <c r="J487" t="s" s="4">
        <v>818</v>
      </c>
      <c r="K487" t="s" s="4">
        <v>1281</v>
      </c>
      <c r="L487" t="n" s="5">
        <v>200000.0</v>
      </c>
      <c r="M487" t="s" s="4"/>
      <c r="N487" t="s" s="4"/>
      <c r="O487" t="n" s="5">
        <v>2141920.8</v>
      </c>
      <c r="P487" t="n" s="5">
        <v>10.71</v>
      </c>
      <c r="Q487" t="s" s="4">
        <v>134</v>
      </c>
      <c r="R487" t="s" s="4">
        <v>1101</v>
      </c>
      <c r="S487" t="s" s="4"/>
      <c r="T487" t="s" s="4"/>
      <c r="U487" t="s" s="4"/>
    </row>
    <row r="488" spans="1:21">
      <c r="A488" t="n" s="2">
        <v>487</v>
      </c>
      <c r="B488" s="3">
        <f>HYPERLINK("https://my.zakupivli.pro/remote/dispatcher/state_purchase_view/63594266", "UA-2025-11-19-000634-a")</f>
        <v/>
      </c>
      <c r="C488" t="s" s="4">
        <v>72</v>
      </c>
      <c r="D488" t="s" s="4">
        <v>988</v>
      </c>
      <c r="E488" t="s" s="4">
        <v>1135</v>
      </c>
      <c r="F488" t="s" s="4"/>
      <c r="G488" t="s" s="4">
        <v>4</v>
      </c>
      <c r="H488" t="s" s="4">
        <v>4</v>
      </c>
      <c r="I488" t="n" s="2">
        <v>14</v>
      </c>
      <c r="J488" t="s" s="4">
        <v>765</v>
      </c>
      <c r="K488" t="s" s="4">
        <v>1275</v>
      </c>
      <c r="L488" t="n" s="5">
        <v>200000.0</v>
      </c>
      <c r="M488" t="s" s="4"/>
      <c r="N488" t="s" s="4"/>
      <c r="O488" t="n" s="5">
        <v>2395382.4</v>
      </c>
      <c r="P488" t="n" s="5">
        <v>11.98</v>
      </c>
      <c r="Q488" t="s" s="4">
        <v>265</v>
      </c>
      <c r="R488" t="s" s="4">
        <v>892</v>
      </c>
      <c r="S488" t="s" s="4"/>
      <c r="T488" t="s" s="4"/>
      <c r="U488" t="s" s="4"/>
    </row>
    <row r="489" spans="1:21">
      <c r="A489" t="n" s="2">
        <v>488</v>
      </c>
      <c r="B489" s="3">
        <f>HYPERLINK("https://my.zakupivli.pro/remote/dispatcher/state_purchase_view/63594266", "UA-2025-11-19-000634-a")</f>
        <v/>
      </c>
      <c r="C489" t="s" s="4">
        <v>72</v>
      </c>
      <c r="D489" t="s" s="4">
        <v>988</v>
      </c>
      <c r="E489" t="s" s="4">
        <v>1135</v>
      </c>
      <c r="F489" t="s" s="4"/>
      <c r="G489" t="s" s="4">
        <v>4</v>
      </c>
      <c r="H489" t="s" s="4">
        <v>4</v>
      </c>
      <c r="I489" t="n" s="2">
        <v>14</v>
      </c>
      <c r="J489" t="s" s="4">
        <v>801</v>
      </c>
      <c r="K489" t="s" s="4">
        <v>1237</v>
      </c>
      <c r="L489" t="n" s="5">
        <v>200000.0</v>
      </c>
      <c r="M489" t="s" s="4"/>
      <c r="N489" t="s" s="4"/>
      <c r="O489" t="n" s="5">
        <v>2396582.4</v>
      </c>
      <c r="P489" t="n" s="5">
        <v>11.98</v>
      </c>
      <c r="Q489" t="s" s="4">
        <v>161</v>
      </c>
      <c r="R489" t="s" s="4">
        <v>1160</v>
      </c>
      <c r="S489" t="s" s="4"/>
      <c r="T489" t="s" s="4"/>
      <c r="U489" t="s" s="4"/>
    </row>
    <row r="490" spans="1:21">
      <c r="A490" t="n" s="2">
        <v>489</v>
      </c>
      <c r="B490" s="3">
        <f>HYPERLINK("https://my.zakupivli.pro/remote/dispatcher/state_purchase_view/63594266", "UA-2025-11-19-000634-a")</f>
        <v/>
      </c>
      <c r="C490" t="s" s="4">
        <v>72</v>
      </c>
      <c r="D490" t="s" s="4">
        <v>988</v>
      </c>
      <c r="E490" t="s" s="4">
        <v>1135</v>
      </c>
      <c r="F490" t="s" s="4"/>
      <c r="G490" t="s" s="4">
        <v>4</v>
      </c>
      <c r="H490" t="s" s="4">
        <v>4</v>
      </c>
      <c r="I490" t="n" s="2">
        <v>14</v>
      </c>
      <c r="J490" t="s" s="4">
        <v>718</v>
      </c>
      <c r="K490" t="s" s="4">
        <v>1250</v>
      </c>
      <c r="L490" t="n" s="5">
        <v>200000.0</v>
      </c>
      <c r="M490" t="s" s="4"/>
      <c r="N490" t="s" s="4"/>
      <c r="O490" t="n" s="5">
        <v>2448000.0</v>
      </c>
      <c r="P490" t="n" s="5">
        <v>12.24</v>
      </c>
      <c r="Q490" t="s" s="4">
        <v>232</v>
      </c>
      <c r="R490" t="s" s="4">
        <v>888</v>
      </c>
      <c r="S490" t="s" s="4"/>
      <c r="T490" t="s" s="4"/>
      <c r="U490" t="s" s="4"/>
    </row>
    <row r="491" spans="1:21">
      <c r="A491" t="n" s="2">
        <v>490</v>
      </c>
      <c r="B491" s="3">
        <f>HYPERLINK("https://my.zakupivli.pro/remote/dispatcher/state_purchase_view/63594266", "UA-2025-11-19-000634-a")</f>
        <v/>
      </c>
      <c r="C491" t="s" s="4">
        <v>72</v>
      </c>
      <c r="D491" t="s" s="4">
        <v>988</v>
      </c>
      <c r="E491" t="s" s="4">
        <v>1135</v>
      </c>
      <c r="F491" t="s" s="4"/>
      <c r="G491" t="s" s="4">
        <v>4</v>
      </c>
      <c r="H491" t="s" s="4">
        <v>4</v>
      </c>
      <c r="I491" t="n" s="2">
        <v>14</v>
      </c>
      <c r="J491" t="s" s="4">
        <v>803</v>
      </c>
      <c r="K491" t="s" s="4">
        <v>1252</v>
      </c>
      <c r="L491" t="n" s="5">
        <v>200000.0</v>
      </c>
      <c r="M491" t="s" s="4"/>
      <c r="N491" t="s" s="4"/>
      <c r="O491" t="n" s="5">
        <v>2452982.4</v>
      </c>
      <c r="P491" t="n" s="5">
        <v>12.26</v>
      </c>
      <c r="Q491" t="s" s="4">
        <v>113</v>
      </c>
      <c r="R491" t="s" s="4">
        <v>928</v>
      </c>
      <c r="S491" t="s" s="4"/>
      <c r="T491" t="s" s="4"/>
      <c r="U491" t="s" s="4"/>
    </row>
    <row r="492" spans="1:21">
      <c r="A492" t="n" s="2">
        <v>491</v>
      </c>
      <c r="B492" s="3">
        <f>HYPERLINK("https://my.zakupivli.pro/remote/dispatcher/state_purchase_view/63594266", "UA-2025-11-19-000634-a")</f>
        <v/>
      </c>
      <c r="C492" t="s" s="4">
        <v>72</v>
      </c>
      <c r="D492" t="s" s="4">
        <v>988</v>
      </c>
      <c r="E492" t="s" s="4">
        <v>1135</v>
      </c>
      <c r="F492" t="s" s="4"/>
      <c r="G492" t="s" s="4">
        <v>4</v>
      </c>
      <c r="H492" t="s" s="4">
        <v>4</v>
      </c>
      <c r="I492" t="n" s="2">
        <v>14</v>
      </c>
      <c r="J492" t="s" s="4">
        <v>796</v>
      </c>
      <c r="K492" t="s" s="4">
        <v>1246</v>
      </c>
      <c r="L492" t="n" s="5">
        <v>200000.0</v>
      </c>
      <c r="M492" t="s" s="4"/>
      <c r="N492" t="s" s="4"/>
      <c r="O492" t="n" s="5">
        <v>2452982.4</v>
      </c>
      <c r="P492" t="n" s="5">
        <v>12.26</v>
      </c>
      <c r="Q492" t="s" s="4">
        <v>278</v>
      </c>
      <c r="R492" t="s" s="4">
        <v>1153</v>
      </c>
      <c r="S492" t="s" s="4"/>
      <c r="T492" t="s" s="4"/>
      <c r="U492" t="s" s="4"/>
    </row>
    <row r="493" spans="1:21">
      <c r="A493" t="n" s="2">
        <v>492</v>
      </c>
      <c r="B493" s="3">
        <f>HYPERLINK("https://my.zakupivli.pro/remote/dispatcher/state_purchase_view/63594266", "UA-2025-11-19-000634-a")</f>
        <v/>
      </c>
      <c r="C493" t="s" s="4">
        <v>72</v>
      </c>
      <c r="D493" t="s" s="4">
        <v>988</v>
      </c>
      <c r="E493" t="s" s="4">
        <v>1135</v>
      </c>
      <c r="F493" t="s" s="4"/>
      <c r="G493" t="s" s="4">
        <v>4</v>
      </c>
      <c r="H493" t="s" s="4">
        <v>4</v>
      </c>
      <c r="I493" t="n" s="2">
        <v>14</v>
      </c>
      <c r="J493" t="s" s="4">
        <v>736</v>
      </c>
      <c r="K493" t="s" s="4">
        <v>1251</v>
      </c>
      <c r="L493" t="n" s="5">
        <v>200000.0</v>
      </c>
      <c r="M493" t="s" s="4"/>
      <c r="N493" t="s" s="4"/>
      <c r="O493" t="n" s="5">
        <v>2482368.0</v>
      </c>
      <c r="P493" t="n" s="5">
        <v>12.41</v>
      </c>
      <c r="Q493" t="s" s="4">
        <v>129</v>
      </c>
      <c r="R493" t="s" s="4">
        <v>1123</v>
      </c>
      <c r="S493" t="s" s="4"/>
      <c r="T493" t="s" s="4"/>
      <c r="U493" t="s" s="4"/>
    </row>
    <row r="494" spans="1:21">
      <c r="A494" t="n" s="2">
        <v>493</v>
      </c>
      <c r="B494" s="3">
        <f>HYPERLINK("https://my.zakupivli.pro/remote/dispatcher/state_purchase_view/63594266", "UA-2025-11-19-000634-a")</f>
        <v/>
      </c>
      <c r="C494" t="s" s="4">
        <v>72</v>
      </c>
      <c r="D494" t="s" s="4">
        <v>988</v>
      </c>
      <c r="E494" t="s" s="4">
        <v>1135</v>
      </c>
      <c r="F494" t="s" s="4"/>
      <c r="G494" t="s" s="4">
        <v>4</v>
      </c>
      <c r="H494" t="s" s="4">
        <v>4</v>
      </c>
      <c r="I494" t="n" s="2">
        <v>14</v>
      </c>
      <c r="J494" t="s" s="4">
        <v>678</v>
      </c>
      <c r="K494" t="s" s="4">
        <v>1272</v>
      </c>
      <c r="L494" t="n" s="5">
        <v>200000.0</v>
      </c>
      <c r="M494" t="s" s="4"/>
      <c r="N494" t="s" s="4"/>
      <c r="O494" t="n" s="5">
        <v>2492000.0</v>
      </c>
      <c r="P494" t="n" s="5">
        <v>12.46</v>
      </c>
      <c r="Q494" t="s" s="4">
        <v>351</v>
      </c>
      <c r="R494" t="s" s="4">
        <v>891</v>
      </c>
      <c r="S494" t="s" s="4"/>
      <c r="T494" t="s" s="4"/>
      <c r="U494" t="s" s="4"/>
    </row>
    <row r="495" spans="1:21">
      <c r="A495" t="n" s="2">
        <v>494</v>
      </c>
      <c r="B495" s="3">
        <f>HYPERLINK("https://my.zakupivli.pro/remote/dispatcher/state_purchase_view/63594266", "UA-2025-11-19-000634-a")</f>
        <v/>
      </c>
      <c r="C495" t="s" s="4">
        <v>72</v>
      </c>
      <c r="D495" t="s" s="4">
        <v>988</v>
      </c>
      <c r="E495" t="s" s="4">
        <v>1135</v>
      </c>
      <c r="F495" t="s" s="4"/>
      <c r="G495" t="s" s="4">
        <v>4</v>
      </c>
      <c r="H495" t="s" s="4">
        <v>4</v>
      </c>
      <c r="I495" t="n" s="2">
        <v>14</v>
      </c>
      <c r="J495" t="s" s="4">
        <v>800</v>
      </c>
      <c r="K495" t="s" s="4">
        <v>1278</v>
      </c>
      <c r="L495" t="n" s="5">
        <v>200000.0</v>
      </c>
      <c r="M495" t="s" s="4"/>
      <c r="N495" t="s" s="4"/>
      <c r="O495" t="n" s="5">
        <v>2538000.0</v>
      </c>
      <c r="P495" t="n" s="5">
        <v>12.69</v>
      </c>
      <c r="Q495" t="s" s="4">
        <v>463</v>
      </c>
      <c r="R495" t="s" s="4">
        <v>1188</v>
      </c>
      <c r="S495" t="s" s="4"/>
      <c r="T495" t="s" s="4"/>
      <c r="U495" t="s" s="4"/>
    </row>
    <row r="496" spans="1:21">
      <c r="A496" t="n" s="2">
        <v>495</v>
      </c>
      <c r="B496" s="3">
        <f>HYPERLINK("https://my.zakupivli.pro/remote/dispatcher/state_purchase_view/63594266", "UA-2025-11-19-000634-a")</f>
        <v/>
      </c>
      <c r="C496" t="s" s="4">
        <v>72</v>
      </c>
      <c r="D496" t="s" s="4">
        <v>988</v>
      </c>
      <c r="E496" t="s" s="4">
        <v>1135</v>
      </c>
      <c r="F496" t="s" s="4"/>
      <c r="G496" t="s" s="4">
        <v>4</v>
      </c>
      <c r="H496" t="s" s="4">
        <v>4</v>
      </c>
      <c r="I496" t="n" s="2">
        <v>14</v>
      </c>
      <c r="J496" t="s" s="4">
        <v>807</v>
      </c>
      <c r="K496" t="s" s="4">
        <v>1217</v>
      </c>
      <c r="L496" t="n" s="5">
        <v>200000.0</v>
      </c>
      <c r="M496" t="s" s="4"/>
      <c r="N496" t="s" s="4"/>
      <c r="O496" t="n" s="5">
        <v>2582000.0</v>
      </c>
      <c r="P496" t="n" s="5">
        <v>12.91</v>
      </c>
      <c r="Q496" t="s" s="4">
        <v>124</v>
      </c>
      <c r="R496" t="s" s="4">
        <v>905</v>
      </c>
      <c r="S496" t="s" s="4"/>
      <c r="T496" t="s" s="4"/>
      <c r="U496" t="s" s="4"/>
    </row>
    <row r="497" spans="1:21">
      <c r="A497" t="n" s="2">
        <v>496</v>
      </c>
      <c r="B497" s="3">
        <f>HYPERLINK("https://my.zakupivli.pro/remote/dispatcher/state_purchase_view/63594266", "UA-2025-11-19-000634-a")</f>
        <v/>
      </c>
      <c r="C497" t="s" s="4">
        <v>72</v>
      </c>
      <c r="D497" t="s" s="4">
        <v>988</v>
      </c>
      <c r="E497" t="s" s="4">
        <v>1135</v>
      </c>
      <c r="F497" t="s" s="4"/>
      <c r="G497" t="s" s="4">
        <v>4</v>
      </c>
      <c r="H497" t="s" s="4">
        <v>4</v>
      </c>
      <c r="I497" t="n" s="2">
        <v>14</v>
      </c>
      <c r="J497" t="s" s="4">
        <v>790</v>
      </c>
      <c r="K497" t="s" s="4">
        <v>1228</v>
      </c>
      <c r="L497" t="n" s="5">
        <v>200000.0</v>
      </c>
      <c r="M497" t="s" s="4"/>
      <c r="N497" t="s" s="4"/>
      <c r="O497" t="n" s="5">
        <v>2587200.0</v>
      </c>
      <c r="P497" t="n" s="5">
        <v>12.94</v>
      </c>
      <c r="Q497" t="s" s="4">
        <v>115</v>
      </c>
      <c r="R497" t="s" s="4">
        <v>1313</v>
      </c>
      <c r="S497" t="s" s="4"/>
      <c r="T497" t="s" s="4"/>
      <c r="U497" t="s" s="4"/>
    </row>
    <row r="498" spans="1:21">
      <c r="A498" t="n" s="2">
        <v>497</v>
      </c>
      <c r="B498" s="3">
        <f>HYPERLINK("https://my.zakupivli.pro/remote/dispatcher/state_purchase_view/63594266", "UA-2025-11-19-000634-a")</f>
        <v/>
      </c>
      <c r="C498" t="s" s="4">
        <v>72</v>
      </c>
      <c r="D498" t="s" s="4">
        <v>988</v>
      </c>
      <c r="E498" t="s" s="4">
        <v>1135</v>
      </c>
      <c r="F498" t="s" s="4"/>
      <c r="G498" t="s" s="4">
        <v>4</v>
      </c>
      <c r="H498" t="s" s="4">
        <v>4</v>
      </c>
      <c r="I498" t="n" s="2">
        <v>14</v>
      </c>
      <c r="J498" t="s" s="4">
        <v>734</v>
      </c>
      <c r="K498" t="s" s="4">
        <v>1249</v>
      </c>
      <c r="L498" t="n" s="5">
        <v>200000.0</v>
      </c>
      <c r="M498" t="s" s="4"/>
      <c r="N498" t="s" s="4"/>
      <c r="O498" t="n" s="5">
        <v>2598000.0</v>
      </c>
      <c r="P498" t="n" s="5">
        <v>12.99</v>
      </c>
      <c r="Q498" t="s" s="4">
        <v>444</v>
      </c>
      <c r="R498" t="s" s="4">
        <v>1291</v>
      </c>
      <c r="S498" t="s" s="4"/>
      <c r="T498" t="s" s="4"/>
      <c r="U498" t="s" s="4"/>
    </row>
    <row r="499" spans="1:21">
      <c r="A499" t="n" s="2">
        <v>498</v>
      </c>
      <c r="B499" s="3">
        <f>HYPERLINK("https://my.zakupivli.pro/remote/dispatcher/state_purchase_view/63580685", "UA-2025-11-18-012624-a")</f>
        <v/>
      </c>
      <c r="C499" t="s" s="4">
        <v>710</v>
      </c>
      <c r="D499" t="s" s="4">
        <v>92</v>
      </c>
      <c r="E499" t="s" s="4">
        <v>1135</v>
      </c>
      <c r="F499" t="s" s="4"/>
      <c r="G499" t="s" s="4">
        <v>4</v>
      </c>
      <c r="H499" t="s" s="4">
        <v>4</v>
      </c>
      <c r="I499" t="n" s="2">
        <v>1</v>
      </c>
      <c r="J499" t="s" s="4">
        <v>818</v>
      </c>
      <c r="K499" t="s" s="4">
        <v>1281</v>
      </c>
      <c r="L499" t="n" s="5">
        <v>12000.0</v>
      </c>
      <c r="M499" t="s" s="4"/>
      <c r="N499" t="s" s="4"/>
      <c r="O499" t="n" s="5">
        <v>102699.79</v>
      </c>
      <c r="P499" t="n" s="5">
        <v>8.56</v>
      </c>
      <c r="Q499" t="s" s="4">
        <v>212</v>
      </c>
      <c r="R499" t="s" s="4">
        <v>1124</v>
      </c>
      <c r="S499" t="s" s="4"/>
      <c r="T499" t="s" s="4"/>
      <c r="U499" t="s" s="4"/>
    </row>
    <row r="500" spans="1:21">
      <c r="A500" t="n" s="2">
        <v>499</v>
      </c>
      <c r="B500" s="3">
        <f>HYPERLINK("https://my.zakupivli.pro/remote/dispatcher/state_purchase_view/63574627", "UA-2025-11-18-009878-a")</f>
        <v/>
      </c>
      <c r="C500" t="s" s="4">
        <v>621</v>
      </c>
      <c r="D500" t="s" s="4">
        <v>1112</v>
      </c>
      <c r="E500" t="s" s="4">
        <v>1135</v>
      </c>
      <c r="F500" t="s" s="4"/>
      <c r="G500" t="s" s="4">
        <v>4</v>
      </c>
      <c r="H500" t="s" s="4">
        <v>4</v>
      </c>
      <c r="I500" t="n" s="2">
        <v>1</v>
      </c>
      <c r="J500" t="s" s="4">
        <v>812</v>
      </c>
      <c r="K500" t="s" s="4">
        <v>1221</v>
      </c>
      <c r="L500" t="n" s="5">
        <v>6593.0</v>
      </c>
      <c r="M500" t="s" s="4"/>
      <c r="N500" t="s" s="4"/>
      <c r="O500" t="n" s="5">
        <v>59006.05</v>
      </c>
      <c r="P500" t="n" s="5">
        <v>8.95</v>
      </c>
      <c r="Q500" t="s" s="4">
        <v>126</v>
      </c>
      <c r="R500" t="s" s="4">
        <v>1179</v>
      </c>
      <c r="S500" t="s" s="4"/>
      <c r="T500" t="s" s="4"/>
      <c r="U500" t="s" s="4"/>
    </row>
    <row r="501" spans="1:21">
      <c r="A501" t="n" s="2">
        <v>500</v>
      </c>
      <c r="B501" s="3">
        <f>HYPERLINK("https://my.zakupivli.pro/remote/dispatcher/state_purchase_view/63543184", "UA-2025-11-18-008476-a")</f>
        <v/>
      </c>
      <c r="C501" t="s" s="4">
        <v>672</v>
      </c>
      <c r="D501" t="s" s="4">
        <v>1290</v>
      </c>
      <c r="E501" t="s" s="4">
        <v>1135</v>
      </c>
      <c r="F501" t="s" s="4"/>
      <c r="G501" t="s" s="4">
        <v>4</v>
      </c>
      <c r="H501" t="s" s="4">
        <v>4</v>
      </c>
      <c r="I501" t="n" s="2">
        <v>2</v>
      </c>
      <c r="J501" t="s" s="4">
        <v>808</v>
      </c>
      <c r="K501" t="s" s="4">
        <v>1274</v>
      </c>
      <c r="L501" t="n" s="5">
        <v>70000.0</v>
      </c>
      <c r="M501" t="s" s="4"/>
      <c r="N501" t="s" s="4"/>
      <c r="O501" t="n" s="5">
        <v>628843.32</v>
      </c>
      <c r="P501" t="n" s="5">
        <v>8.98</v>
      </c>
      <c r="Q501" t="s" s="4">
        <v>109</v>
      </c>
      <c r="R501" t="s" s="4">
        <v>1161</v>
      </c>
      <c r="S501" t="s" s="4"/>
      <c r="T501" t="s" s="4"/>
      <c r="U501" t="s" s="4"/>
    </row>
    <row r="502" spans="1:21">
      <c r="A502" t="n" s="2">
        <v>501</v>
      </c>
      <c r="B502" s="3">
        <f>HYPERLINK("https://my.zakupivli.pro/remote/dispatcher/state_purchase_view/63543184", "UA-2025-11-18-008476-a")</f>
        <v/>
      </c>
      <c r="C502" t="s" s="4">
        <v>672</v>
      </c>
      <c r="D502" t="s" s="4">
        <v>1290</v>
      </c>
      <c r="E502" t="s" s="4">
        <v>1135</v>
      </c>
      <c r="F502" t="s" s="4"/>
      <c r="G502" t="s" s="4">
        <v>4</v>
      </c>
      <c r="H502" t="s" s="4">
        <v>4</v>
      </c>
      <c r="I502" t="n" s="2">
        <v>2</v>
      </c>
      <c r="J502" t="s" s="4">
        <v>744</v>
      </c>
      <c r="K502" t="s" s="4">
        <v>1266</v>
      </c>
      <c r="L502" t="n" s="5">
        <v>70000.0</v>
      </c>
      <c r="M502" t="s" s="4"/>
      <c r="N502" t="s" s="4"/>
      <c r="O502" t="n" s="5">
        <v>648900.0</v>
      </c>
      <c r="P502" t="n" s="5">
        <v>9.27</v>
      </c>
      <c r="Q502" t="s" s="4">
        <v>107</v>
      </c>
      <c r="R502" t="s" s="4">
        <v>1198</v>
      </c>
      <c r="S502" t="s" s="4"/>
      <c r="T502" t="s" s="4"/>
      <c r="U502" t="s" s="4"/>
    </row>
    <row r="503" spans="1:21">
      <c r="A503" t="n" s="2">
        <v>502</v>
      </c>
      <c r="B503" s="3">
        <f>HYPERLINK("https://my.zakupivli.pro/remote/dispatcher/state_purchase_view/63566363", "UA-2025-11-18-006035-a")</f>
        <v/>
      </c>
      <c r="C503" t="s" s="4">
        <v>87</v>
      </c>
      <c r="D503" t="s" s="4">
        <v>1093</v>
      </c>
      <c r="E503" t="s" s="4">
        <v>1135</v>
      </c>
      <c r="F503" t="s" s="4"/>
      <c r="G503" t="s" s="4">
        <v>4</v>
      </c>
      <c r="H503" t="s" s="4">
        <v>4</v>
      </c>
      <c r="I503" t="n" s="2">
        <v>5</v>
      </c>
      <c r="J503" t="s" s="4">
        <v>832</v>
      </c>
      <c r="K503" t="s" s="4">
        <v>1216</v>
      </c>
      <c r="L503" t="n" s="5">
        <v>60369.6</v>
      </c>
      <c r="M503" t="s" s="4"/>
      <c r="N503" t="s" s="4"/>
      <c r="O503" t="n" s="5">
        <v>521950.49</v>
      </c>
      <c r="P503" t="n" s="5">
        <v>8.65</v>
      </c>
      <c r="Q503" t="s" s="4">
        <v>597</v>
      </c>
      <c r="R503" t="s" s="4">
        <v>1147</v>
      </c>
      <c r="S503" t="s" s="4"/>
      <c r="T503" t="s" s="4"/>
      <c r="U503" t="s" s="4"/>
    </row>
    <row r="504" spans="1:21">
      <c r="A504" t="n" s="2">
        <v>503</v>
      </c>
      <c r="B504" s="3">
        <f>HYPERLINK("https://my.zakupivli.pro/remote/dispatcher/state_purchase_view/63566363", "UA-2025-11-18-006035-a")</f>
        <v/>
      </c>
      <c r="C504" t="s" s="4">
        <v>87</v>
      </c>
      <c r="D504" t="s" s="4">
        <v>1093</v>
      </c>
      <c r="E504" t="s" s="4">
        <v>1135</v>
      </c>
      <c r="F504" t="s" s="4"/>
      <c r="G504" t="s" s="4">
        <v>4</v>
      </c>
      <c r="H504" t="s" s="4">
        <v>4</v>
      </c>
      <c r="I504" t="n" s="2">
        <v>5</v>
      </c>
      <c r="J504" t="s" s="4">
        <v>818</v>
      </c>
      <c r="K504" t="s" s="4">
        <v>1281</v>
      </c>
      <c r="L504" t="n" s="5">
        <v>60369.6</v>
      </c>
      <c r="M504" t="s" s="4"/>
      <c r="N504" t="s" s="4"/>
      <c r="O504" t="n" s="5">
        <v>532816.29</v>
      </c>
      <c r="P504" t="n" s="5">
        <v>8.83</v>
      </c>
      <c r="Q504" t="s" s="4">
        <v>405</v>
      </c>
      <c r="R504" t="s" s="4">
        <v>1168</v>
      </c>
      <c r="S504" t="s" s="4"/>
      <c r="T504" t="s" s="4"/>
      <c r="U504" t="s" s="4"/>
    </row>
    <row r="505" spans="1:21">
      <c r="A505" t="n" s="2">
        <v>504</v>
      </c>
      <c r="B505" s="3">
        <f>HYPERLINK("https://my.zakupivli.pro/remote/dispatcher/state_purchase_view/63566363", "UA-2025-11-18-006035-a")</f>
        <v/>
      </c>
      <c r="C505" t="s" s="4">
        <v>87</v>
      </c>
      <c r="D505" t="s" s="4">
        <v>1093</v>
      </c>
      <c r="E505" t="s" s="4">
        <v>1135</v>
      </c>
      <c r="F505" t="s" s="4"/>
      <c r="G505" t="s" s="4">
        <v>4</v>
      </c>
      <c r="H505" t="s" s="4">
        <v>4</v>
      </c>
      <c r="I505" t="n" s="2">
        <v>5</v>
      </c>
      <c r="J505" t="s" s="4">
        <v>736</v>
      </c>
      <c r="K505" t="s" s="4">
        <v>1251</v>
      </c>
      <c r="L505" t="n" s="5">
        <v>60369.6</v>
      </c>
      <c r="M505" t="s" s="4"/>
      <c r="N505" t="s" s="4"/>
      <c r="O505" t="n" s="5">
        <v>584757.28</v>
      </c>
      <c r="P505" t="n" s="5">
        <v>9.69</v>
      </c>
      <c r="Q505" t="s" s="4">
        <v>111</v>
      </c>
      <c r="R505" t="s" s="4">
        <v>1123</v>
      </c>
      <c r="S505" t="s" s="4"/>
      <c r="T505" t="s" s="4"/>
      <c r="U505" t="s" s="4"/>
    </row>
    <row r="506" spans="1:21">
      <c r="A506" t="n" s="2">
        <v>505</v>
      </c>
      <c r="B506" s="3">
        <f>HYPERLINK("https://my.zakupivli.pro/remote/dispatcher/state_purchase_view/63566363", "UA-2025-11-18-006035-a")</f>
        <v/>
      </c>
      <c r="C506" t="s" s="4">
        <v>87</v>
      </c>
      <c r="D506" t="s" s="4">
        <v>1093</v>
      </c>
      <c r="E506" t="s" s="4">
        <v>1135</v>
      </c>
      <c r="F506" t="s" s="4"/>
      <c r="G506" t="s" s="4">
        <v>4</v>
      </c>
      <c r="H506" t="s" s="4">
        <v>4</v>
      </c>
      <c r="I506" t="n" s="2">
        <v>5</v>
      </c>
      <c r="J506" t="s" s="4">
        <v>826</v>
      </c>
      <c r="K506" t="s" s="4">
        <v>1245</v>
      </c>
      <c r="L506" t="n" s="5">
        <v>60369.6</v>
      </c>
      <c r="M506" t="s" s="4"/>
      <c r="N506" t="s" s="4"/>
      <c r="O506" t="n" s="5">
        <v>584981.42</v>
      </c>
      <c r="P506" t="n" s="5">
        <v>9.69</v>
      </c>
      <c r="Q506" t="s" s="4">
        <v>106</v>
      </c>
      <c r="R506" t="s" s="4">
        <v>1314</v>
      </c>
      <c r="S506" t="s" s="4"/>
      <c r="T506" t="s" s="4"/>
      <c r="U506" t="s" s="4"/>
    </row>
    <row r="507" spans="1:21">
      <c r="A507" t="n" s="2">
        <v>506</v>
      </c>
      <c r="B507" s="3">
        <f>HYPERLINK("https://my.zakupivli.pro/remote/dispatcher/state_purchase_view/63566363", "UA-2025-11-18-006035-a")</f>
        <v/>
      </c>
      <c r="C507" t="s" s="4">
        <v>87</v>
      </c>
      <c r="D507" t="s" s="4">
        <v>1093</v>
      </c>
      <c r="E507" t="s" s="4">
        <v>1135</v>
      </c>
      <c r="F507" t="s" s="4"/>
      <c r="G507" t="s" s="4">
        <v>4</v>
      </c>
      <c r="H507" t="s" s="4">
        <v>4</v>
      </c>
      <c r="I507" t="n" s="2">
        <v>5</v>
      </c>
      <c r="J507" t="s" s="4">
        <v>766</v>
      </c>
      <c r="K507" t="s" s="4">
        <v>1205</v>
      </c>
      <c r="L507" t="n" s="5">
        <v>60369.6</v>
      </c>
      <c r="M507" t="s" s="4"/>
      <c r="N507" t="s" s="4"/>
      <c r="O507" t="n" s="5">
        <v>584981.43</v>
      </c>
      <c r="P507" t="n" s="5">
        <v>9.69</v>
      </c>
      <c r="Q507" t="s" s="4">
        <v>105</v>
      </c>
      <c r="R507" t="s" s="4">
        <v>987</v>
      </c>
      <c r="S507" t="s" s="4"/>
      <c r="T507" t="s" s="4"/>
      <c r="U507" t="s" s="4"/>
    </row>
    <row r="508" spans="1:21">
      <c r="A508" t="n" s="2">
        <v>507</v>
      </c>
      <c r="B508" s="3">
        <f>HYPERLINK("https://my.zakupivli.pro/remote/dispatcher/state_purchase_lot_view/1842635", "UA-2025-11-17-017322-a")</f>
        <v/>
      </c>
      <c r="C508" t="s" s="4">
        <v>54</v>
      </c>
      <c r="D508" t="s" s="4">
        <v>1047</v>
      </c>
      <c r="E508" t="s" s="4">
        <v>977</v>
      </c>
      <c r="F508" t="s" s="4">
        <v>857</v>
      </c>
      <c r="G508" t="s" s="4">
        <v>4</v>
      </c>
      <c r="H508" t="s" s="4">
        <v>4</v>
      </c>
      <c r="I508" t="n" s="2">
        <v>1</v>
      </c>
      <c r="J508" t="s" s="4">
        <v>750</v>
      </c>
      <c r="K508" t="s" s="4">
        <v>1285</v>
      </c>
      <c r="L508" t="n" s="5">
        <v>18000.0</v>
      </c>
      <c r="M508" t="s" s="4"/>
      <c r="N508" t="s" s="4"/>
      <c r="O508" t="n" s="5">
        <v>172070.57</v>
      </c>
      <c r="P508" t="n" s="5">
        <v>9.56</v>
      </c>
      <c r="Q508" t="s" s="4">
        <v>581</v>
      </c>
      <c r="R508" t="s" s="4">
        <v>1185</v>
      </c>
      <c r="S508" t="s" s="4"/>
      <c r="T508" t="s" s="4"/>
      <c r="U508" t="s" s="4"/>
    </row>
    <row r="509" spans="1:21">
      <c r="A509" t="n" s="2">
        <v>508</v>
      </c>
      <c r="B509" s="3">
        <f>HYPERLINK("https://my.zakupivli.pro/remote/dispatcher/state_purchase_lot_view/1842613", "UA-2025-11-17-017025-a")</f>
        <v/>
      </c>
      <c r="C509" t="s" s="4">
        <v>746</v>
      </c>
      <c r="D509" t="s" s="4">
        <v>1019</v>
      </c>
      <c r="E509" t="s" s="4">
        <v>970</v>
      </c>
      <c r="F509" t="s" s="4">
        <v>835</v>
      </c>
      <c r="G509" t="s" s="4">
        <v>4</v>
      </c>
      <c r="H509" t="s" s="4">
        <v>4</v>
      </c>
      <c r="I509" t="n" s="2">
        <v>0</v>
      </c>
      <c r="J509" t="s" s="4"/>
      <c r="K509" t="s" s="4"/>
      <c r="L509" t="n" s="5">
        <v>3000.0</v>
      </c>
      <c r="M509" t="s" s="4"/>
      <c r="N509" t="s" s="4"/>
      <c r="O509" t="s" s="4"/>
      <c r="P509" t="s" s="4"/>
      <c r="Q509" t="s" s="4">
        <v>4</v>
      </c>
      <c r="R509" t="s" s="4"/>
      <c r="S509" t="s" s="4"/>
      <c r="T509" t="s" s="4"/>
      <c r="U509" t="s" s="4"/>
    </row>
    <row r="510" spans="1:21">
      <c r="A510" t="n" s="2">
        <v>509</v>
      </c>
      <c r="B510" s="3">
        <f>HYPERLINK("https://my.zakupivli.pro/remote/dispatcher/state_purchase_lot_view/1842577", "UA-2025-11-17-016771-a")</f>
        <v/>
      </c>
      <c r="C510" t="s" s="4">
        <v>42</v>
      </c>
      <c r="D510" t="s" s="4">
        <v>912</v>
      </c>
      <c r="E510" t="s" s="4">
        <v>975</v>
      </c>
      <c r="F510" t="s" s="4">
        <v>854</v>
      </c>
      <c r="G510" t="s" s="4">
        <v>4</v>
      </c>
      <c r="H510" t="s" s="4">
        <v>4</v>
      </c>
      <c r="I510" t="n" s="2">
        <v>0</v>
      </c>
      <c r="J510" t="s" s="4"/>
      <c r="K510" t="s" s="4"/>
      <c r="L510" t="n" s="5">
        <v>17300.0</v>
      </c>
      <c r="M510" t="s" s="4"/>
      <c r="N510" t="s" s="4"/>
      <c r="O510" t="s" s="4"/>
      <c r="P510" t="s" s="4"/>
      <c r="Q510" t="s" s="4">
        <v>4</v>
      </c>
      <c r="R510" t="s" s="4"/>
      <c r="S510" t="s" s="4"/>
      <c r="T510" t="s" s="4"/>
      <c r="U510" t="s" s="4"/>
    </row>
    <row r="511" spans="1:21">
      <c r="A511" t="n" s="2">
        <v>510</v>
      </c>
      <c r="B511" s="3">
        <f>HYPERLINK("https://my.zakupivli.pro/remote/dispatcher/state_purchase_lot_view/1842568", "UA-2025-11-17-016689-a")</f>
        <v/>
      </c>
      <c r="C511" t="s" s="4">
        <v>783</v>
      </c>
      <c r="D511" t="s" s="4">
        <v>915</v>
      </c>
      <c r="E511" t="s" s="4">
        <v>948</v>
      </c>
      <c r="F511" t="s" s="4">
        <v>858</v>
      </c>
      <c r="G511" t="s" s="4">
        <v>4</v>
      </c>
      <c r="H511" t="s" s="4">
        <v>4</v>
      </c>
      <c r="I511" t="n" s="2">
        <v>0</v>
      </c>
      <c r="J511" t="s" s="4"/>
      <c r="K511" t="s" s="4"/>
      <c r="L511" t="n" s="5">
        <v>46000.0</v>
      </c>
      <c r="M511" t="s" s="4"/>
      <c r="N511" t="s" s="4"/>
      <c r="O511" t="s" s="4"/>
      <c r="P511" t="s" s="4"/>
      <c r="Q511" t="s" s="4">
        <v>4</v>
      </c>
      <c r="R511" t="s" s="4"/>
      <c r="S511" t="s" s="4"/>
      <c r="T511" t="s" s="4"/>
      <c r="U511" t="s" s="4"/>
    </row>
    <row r="512" spans="1:21">
      <c r="A512" t="n" s="2">
        <v>511</v>
      </c>
      <c r="B512" s="3">
        <f>HYPERLINK("https://my.zakupivli.pro/remote/dispatcher/state_purchase_lot_view/1842563", "UA-2025-11-17-016669-a")</f>
        <v/>
      </c>
      <c r="C512" t="s" s="4">
        <v>48</v>
      </c>
      <c r="D512" t="s" s="4">
        <v>967</v>
      </c>
      <c r="E512" t="s" s="4">
        <v>980</v>
      </c>
      <c r="F512" t="s" s="4">
        <v>846</v>
      </c>
      <c r="G512" t="s" s="4">
        <v>4</v>
      </c>
      <c r="H512" t="s" s="4">
        <v>4</v>
      </c>
      <c r="I512" t="n" s="2">
        <v>0</v>
      </c>
      <c r="J512" t="s" s="4"/>
      <c r="K512" t="s" s="4"/>
      <c r="L512" t="n" s="5">
        <v>90000.0</v>
      </c>
      <c r="M512" t="s" s="4"/>
      <c r="N512" t="s" s="4"/>
      <c r="O512" t="s" s="4"/>
      <c r="P512" t="s" s="4"/>
      <c r="Q512" t="s" s="4">
        <v>4</v>
      </c>
      <c r="R512" t="s" s="4"/>
      <c r="S512" t="s" s="4"/>
      <c r="T512" t="s" s="4"/>
      <c r="U512" t="s" s="4"/>
    </row>
    <row r="513" spans="1:21">
      <c r="A513" t="n" s="2">
        <v>512</v>
      </c>
      <c r="B513" s="3">
        <f>HYPERLINK("https://my.zakupivli.pro/remote/dispatcher/state_purchase_lot_view/1842552", "UA-2025-11-17-016581-a")</f>
        <v/>
      </c>
      <c r="C513" t="s" s="4">
        <v>730</v>
      </c>
      <c r="D513" t="s" s="4">
        <v>941</v>
      </c>
      <c r="E513" t="s" s="4">
        <v>946</v>
      </c>
      <c r="F513" t="s" s="4">
        <v>856</v>
      </c>
      <c r="G513" t="s" s="4">
        <v>612</v>
      </c>
      <c r="H513" t="s" s="4">
        <v>614</v>
      </c>
      <c r="I513" t="n" s="2">
        <v>4</v>
      </c>
      <c r="J513" t="s" s="4">
        <v>757</v>
      </c>
      <c r="K513" t="s" s="4">
        <v>1264</v>
      </c>
      <c r="L513" t="n" s="5">
        <v>9733737.0</v>
      </c>
      <c r="M513" t="n" s="5">
        <v>84333097.37</v>
      </c>
      <c r="N513" t="n" s="5">
        <v>8.66</v>
      </c>
      <c r="O513" t="n" s="5">
        <v>83084804.0</v>
      </c>
      <c r="P513" t="n" s="5">
        <v>8.54</v>
      </c>
      <c r="Q513" t="s" s="4">
        <v>566</v>
      </c>
      <c r="R513" t="s" s="4">
        <v>969</v>
      </c>
      <c r="S513" t="n" s="5">
        <v>84333097.37</v>
      </c>
      <c r="T513" t="n" s="5">
        <v>83538006.78</v>
      </c>
      <c r="U513" t="n" s="5">
        <v>83084804.0</v>
      </c>
    </row>
    <row r="514" spans="1:21">
      <c r="A514" t="n" s="2">
        <v>513</v>
      </c>
      <c r="B514" s="3">
        <f>HYPERLINK("https://my.zakupivli.pro/remote/dispatcher/state_purchase_lot_view/1842552", "UA-2025-11-17-016581-a")</f>
        <v/>
      </c>
      <c r="C514" t="s" s="4">
        <v>730</v>
      </c>
      <c r="D514" t="s" s="4">
        <v>941</v>
      </c>
      <c r="E514" t="s" s="4">
        <v>946</v>
      </c>
      <c r="F514" t="s" s="4">
        <v>856</v>
      </c>
      <c r="G514" t="s" s="4">
        <v>612</v>
      </c>
      <c r="H514" t="s" s="4">
        <v>614</v>
      </c>
      <c r="I514" t="n" s="2">
        <v>4</v>
      </c>
      <c r="J514" t="s" s="4">
        <v>818</v>
      </c>
      <c r="K514" t="s" s="4">
        <v>1281</v>
      </c>
      <c r="L514" t="n" s="5">
        <v>9733737.0</v>
      </c>
      <c r="M514" t="n" s="5">
        <v>83538006.79</v>
      </c>
      <c r="N514" t="n" s="5">
        <v>8.58</v>
      </c>
      <c r="O514" t="n" s="5">
        <v>83087052.48</v>
      </c>
      <c r="P514" t="n" s="5">
        <v>8.54</v>
      </c>
      <c r="Q514" t="s" s="4">
        <v>586</v>
      </c>
      <c r="R514" t="s" s="4">
        <v>1170</v>
      </c>
      <c r="S514" t="n" s="5">
        <v>83538006.79</v>
      </c>
      <c r="T514" t="n" s="5">
        <v>83087052.48</v>
      </c>
      <c r="U514" t="n" s="5">
        <v>83087052.48</v>
      </c>
    </row>
    <row r="515" spans="1:21">
      <c r="A515" t="n" s="2">
        <v>514</v>
      </c>
      <c r="B515" s="3">
        <f>HYPERLINK("https://my.zakupivli.pro/remote/dispatcher/state_purchase_lot_view/1842552", "UA-2025-11-17-016581-a")</f>
        <v/>
      </c>
      <c r="C515" t="s" s="4">
        <v>730</v>
      </c>
      <c r="D515" t="s" s="4">
        <v>941</v>
      </c>
      <c r="E515" t="s" s="4">
        <v>946</v>
      </c>
      <c r="F515" t="s" s="4">
        <v>856</v>
      </c>
      <c r="G515" t="s" s="4">
        <v>612</v>
      </c>
      <c r="H515" t="s" s="4">
        <v>614</v>
      </c>
      <c r="I515" t="n" s="2">
        <v>4</v>
      </c>
      <c r="J515" t="s" s="4">
        <v>768</v>
      </c>
      <c r="K515" t="s" s="4">
        <v>1231</v>
      </c>
      <c r="L515" t="n" s="5">
        <v>9733737.0</v>
      </c>
      <c r="M515" t="n" s="5">
        <v>85640493.99</v>
      </c>
      <c r="N515" t="n" s="5">
        <v>8.80</v>
      </c>
      <c r="O515" t="n" s="5">
        <v>85189539.0</v>
      </c>
      <c r="P515" t="n" s="5">
        <v>8.75</v>
      </c>
      <c r="Q515" t="s" s="4">
        <v>447</v>
      </c>
      <c r="R515" t="s" s="4">
        <v>1316</v>
      </c>
      <c r="S515" t="n" s="5">
        <v>85640493.99</v>
      </c>
      <c r="T515" t="n" s="5">
        <v>85640493.99</v>
      </c>
      <c r="U515" t="n" s="5">
        <v>85189539.0</v>
      </c>
    </row>
    <row r="516" spans="1:21">
      <c r="A516" t="n" s="2">
        <v>515</v>
      </c>
      <c r="B516" s="3">
        <f>HYPERLINK("https://my.zakupivli.pro/remote/dispatcher/state_purchase_lot_view/1842552", "UA-2025-11-17-016581-a")</f>
        <v/>
      </c>
      <c r="C516" t="s" s="4">
        <v>730</v>
      </c>
      <c r="D516" t="s" s="4">
        <v>941</v>
      </c>
      <c r="E516" t="s" s="4">
        <v>946</v>
      </c>
      <c r="F516" t="s" s="4">
        <v>856</v>
      </c>
      <c r="G516" t="s" s="4">
        <v>612</v>
      </c>
      <c r="H516" t="s" s="4">
        <v>614</v>
      </c>
      <c r="I516" t="n" s="2">
        <v>4</v>
      </c>
      <c r="J516" t="s" s="4">
        <v>800</v>
      </c>
      <c r="K516" t="s" s="4">
        <v>1278</v>
      </c>
      <c r="L516" t="n" s="5">
        <v>9733737.0</v>
      </c>
      <c r="M516" t="n" s="5">
        <v>89027834.4</v>
      </c>
      <c r="N516" t="n" s="5">
        <v>9.15</v>
      </c>
      <c r="O516" t="n" s="5">
        <v>85640493.9</v>
      </c>
      <c r="P516" t="n" s="5">
        <v>8.80</v>
      </c>
      <c r="Q516" t="s" s="4">
        <v>594</v>
      </c>
      <c r="R516" t="s" s="4">
        <v>878</v>
      </c>
      <c r="S516" t="n" s="5">
        <v>89027834.4</v>
      </c>
      <c r="T516" t="n" s="5">
        <v>89027834.4</v>
      </c>
      <c r="U516" t="n" s="5">
        <v>85640493.9</v>
      </c>
    </row>
    <row r="517" spans="1:21">
      <c r="A517" t="n" s="2">
        <v>516</v>
      </c>
      <c r="B517" s="3">
        <f>HYPERLINK("https://my.zakupivli.pro/remote/dispatcher/state_purchase_lot_view/1842525", "UA-2025-11-17-016396-a")</f>
        <v/>
      </c>
      <c r="C517" t="s" s="4">
        <v>55</v>
      </c>
      <c r="D517" t="s" s="4">
        <v>1002</v>
      </c>
      <c r="E517" t="s" s="4">
        <v>970</v>
      </c>
      <c r="F517" t="s" s="4">
        <v>101</v>
      </c>
      <c r="G517" t="s" s="4">
        <v>4</v>
      </c>
      <c r="H517" t="s" s="4">
        <v>4</v>
      </c>
      <c r="I517" t="n" s="2">
        <v>1</v>
      </c>
      <c r="J517" t="s" s="4">
        <v>750</v>
      </c>
      <c r="K517" t="s" s="4">
        <v>1285</v>
      </c>
      <c r="L517" t="n" s="5">
        <v>31489.0</v>
      </c>
      <c r="M517" t="s" s="4"/>
      <c r="N517" t="s" s="4"/>
      <c r="O517" t="n" s="5">
        <v>283400.0</v>
      </c>
      <c r="P517" t="n" s="5">
        <v>9.00</v>
      </c>
      <c r="Q517" t="s" s="4">
        <v>163</v>
      </c>
      <c r="R517" t="s" s="4">
        <v>1155</v>
      </c>
      <c r="S517" t="s" s="4"/>
      <c r="T517" t="s" s="4"/>
      <c r="U517" t="s" s="4"/>
    </row>
    <row r="518" spans="1:21">
      <c r="A518" t="n" s="2">
        <v>517</v>
      </c>
      <c r="B518" s="3">
        <f>HYPERLINK("https://my.zakupivli.pro/remote/dispatcher/state_purchase_lot_view/1842394", "UA-2025-11-17-014383-a")</f>
        <v/>
      </c>
      <c r="C518" t="s" s="4">
        <v>782</v>
      </c>
      <c r="D518" t="s" s="4">
        <v>920</v>
      </c>
      <c r="E518" t="s" s="4">
        <v>976</v>
      </c>
      <c r="F518" t="s" s="4">
        <v>844</v>
      </c>
      <c r="G518" t="s" s="4">
        <v>4</v>
      </c>
      <c r="H518" t="s" s="4">
        <v>4</v>
      </c>
      <c r="I518" t="n" s="2">
        <v>1</v>
      </c>
      <c r="J518" t="s" s="4">
        <v>750</v>
      </c>
      <c r="K518" t="s" s="4">
        <v>1285</v>
      </c>
      <c r="L518" t="n" s="5">
        <v>70000.0</v>
      </c>
      <c r="M518" t="s" s="4"/>
      <c r="N518" t="s" s="4"/>
      <c r="O518" t="n" s="5">
        <v>630000.0</v>
      </c>
      <c r="P518" t="n" s="5">
        <v>9.00</v>
      </c>
      <c r="Q518" t="s" s="4">
        <v>199</v>
      </c>
      <c r="R518" t="s" s="4">
        <v>936</v>
      </c>
      <c r="S518" t="s" s="4"/>
      <c r="T518" t="s" s="4"/>
      <c r="U518" t="s" s="4"/>
    </row>
    <row r="519" spans="1:21">
      <c r="A519" t="n" s="2">
        <v>518</v>
      </c>
      <c r="B519" s="3">
        <f>HYPERLINK("https://my.zakupivli.pro/remote/dispatcher/state_purchase_lot_view/1842273", "UA-2025-11-17-014778-a")</f>
        <v/>
      </c>
      <c r="C519" t="s" s="4">
        <v>22</v>
      </c>
      <c r="D519" t="s" s="4">
        <v>1082</v>
      </c>
      <c r="E519" t="s" s="4">
        <v>947</v>
      </c>
      <c r="F519" t="s" s="4">
        <v>859</v>
      </c>
      <c r="G519" t="s" s="4">
        <v>4</v>
      </c>
      <c r="H519" t="s" s="4">
        <v>4</v>
      </c>
      <c r="I519" t="n" s="2">
        <v>1</v>
      </c>
      <c r="J519" t="s" s="4">
        <v>777</v>
      </c>
      <c r="K519" t="s" s="4">
        <v>1270</v>
      </c>
      <c r="L519" t="n" s="5">
        <v>300000.0</v>
      </c>
      <c r="M519" t="s" s="4"/>
      <c r="N519" t="s" s="4"/>
      <c r="O519" t="n" s="5">
        <v>2992468.55</v>
      </c>
      <c r="P519" t="n" s="5">
        <v>9.97</v>
      </c>
      <c r="Q519" t="s" s="4">
        <v>585</v>
      </c>
      <c r="R519" t="s" s="4">
        <v>1195</v>
      </c>
      <c r="S519" t="s" s="4"/>
      <c r="T519" t="s" s="4"/>
      <c r="U519" t="s" s="4"/>
    </row>
    <row r="520" spans="1:21">
      <c r="A520" t="n" s="2">
        <v>519</v>
      </c>
      <c r="B520" s="3">
        <f>HYPERLINK("https://my.zakupivli.pro/remote/dispatcher/state_purchase_lot_view/1842045", "UA-2025-11-17-012964-a")</f>
        <v/>
      </c>
      <c r="C520" t="s" s="4">
        <v>649</v>
      </c>
      <c r="D520" t="s" s="4">
        <v>1122</v>
      </c>
      <c r="E520" t="s" s="4">
        <v>973</v>
      </c>
      <c r="F520" t="s" s="4">
        <v>855</v>
      </c>
      <c r="G520" t="s" s="4">
        <v>605</v>
      </c>
      <c r="H520" t="s" s="4">
        <v>608</v>
      </c>
      <c r="I520" t="n" s="2">
        <v>3</v>
      </c>
      <c r="J520" t="s" s="4">
        <v>833</v>
      </c>
      <c r="K520" t="s" s="4">
        <v>1283</v>
      </c>
      <c r="L520" t="n" s="5">
        <v>211280.0</v>
      </c>
      <c r="M520" t="n" s="5">
        <v>1941461.98</v>
      </c>
      <c r="N520" t="n" s="5">
        <v>9.19</v>
      </c>
      <c r="O520" t="n" s="5">
        <v>1941461.98</v>
      </c>
      <c r="P520" t="n" s="5">
        <v>9.19</v>
      </c>
      <c r="Q520" t="s" s="4">
        <v>103</v>
      </c>
      <c r="R520" t="s" s="4">
        <v>999</v>
      </c>
      <c r="S520" t="n" s="5">
        <v>1941461.98</v>
      </c>
      <c r="T520" t="n" s="5">
        <v>1941461.98</v>
      </c>
      <c r="U520" t="n" s="5">
        <v>1941461.98</v>
      </c>
    </row>
    <row r="521" spans="1:21">
      <c r="A521" t="n" s="2">
        <v>520</v>
      </c>
      <c r="B521" s="3">
        <f>HYPERLINK("https://my.zakupivli.pro/remote/dispatcher/state_purchase_lot_view/1842045", "UA-2025-11-17-012964-a")</f>
        <v/>
      </c>
      <c r="C521" t="s" s="4">
        <v>649</v>
      </c>
      <c r="D521" t="s" s="4">
        <v>1122</v>
      </c>
      <c r="E521" t="s" s="4">
        <v>973</v>
      </c>
      <c r="F521" t="s" s="4">
        <v>855</v>
      </c>
      <c r="G521" t="s" s="4">
        <v>605</v>
      </c>
      <c r="H521" t="s" s="4">
        <v>608</v>
      </c>
      <c r="I521" t="n" s="2">
        <v>3</v>
      </c>
      <c r="J521" t="s" s="4">
        <v>678</v>
      </c>
      <c r="K521" t="s" s="4">
        <v>1272</v>
      </c>
      <c r="L521" t="n" s="5">
        <v>211280.0</v>
      </c>
      <c r="M521" t="n" s="5">
        <v>1941462.06</v>
      </c>
      <c r="N521" t="n" s="5">
        <v>9.19</v>
      </c>
      <c r="O521" t="n" s="5">
        <v>1941462.06</v>
      </c>
      <c r="P521" t="n" s="5">
        <v>9.19</v>
      </c>
      <c r="Q521" t="s" s="4">
        <v>537</v>
      </c>
      <c r="R521" t="s" s="4">
        <v>891</v>
      </c>
      <c r="S521" t="n" s="5">
        <v>1941462.06</v>
      </c>
      <c r="T521" t="n" s="5">
        <v>1941462.06</v>
      </c>
      <c r="U521" t="n" s="5">
        <v>1941462.06</v>
      </c>
    </row>
    <row r="522" spans="1:21">
      <c r="A522" t="n" s="2">
        <v>521</v>
      </c>
      <c r="B522" s="3">
        <f>HYPERLINK("https://my.zakupivli.pro/remote/dispatcher/state_purchase_lot_view/1842045", "UA-2025-11-17-012964-a")</f>
        <v/>
      </c>
      <c r="C522" t="s" s="4">
        <v>649</v>
      </c>
      <c r="D522" t="s" s="4">
        <v>1122</v>
      </c>
      <c r="E522" t="s" s="4">
        <v>973</v>
      </c>
      <c r="F522" t="s" s="4">
        <v>855</v>
      </c>
      <c r="G522" t="s" s="4">
        <v>605</v>
      </c>
      <c r="H522" t="s" s="4">
        <v>608</v>
      </c>
      <c r="I522" t="n" s="2">
        <v>3</v>
      </c>
      <c r="J522" t="s" s="4">
        <v>768</v>
      </c>
      <c r="K522" t="s" s="4">
        <v>1231</v>
      </c>
      <c r="L522" t="n" s="5">
        <v>211280.0</v>
      </c>
      <c r="M522" t="n" s="5">
        <v>1950959.52</v>
      </c>
      <c r="N522" t="n" s="5">
        <v>9.23</v>
      </c>
      <c r="O522" t="n" s="5">
        <v>1950959.52</v>
      </c>
      <c r="P522" t="n" s="5">
        <v>9.23</v>
      </c>
      <c r="Q522" t="s" s="4">
        <v>377</v>
      </c>
      <c r="R522" t="s" s="4">
        <v>1316</v>
      </c>
      <c r="S522" t="n" s="5">
        <v>1950959.52</v>
      </c>
      <c r="T522" t="n" s="5">
        <v>1950959.52</v>
      </c>
      <c r="U522" t="n" s="5">
        <v>1950959.52</v>
      </c>
    </row>
    <row r="523" spans="1:21">
      <c r="A523" t="n" s="2">
        <v>522</v>
      </c>
      <c r="B523" s="3">
        <f>HYPERLINK("https://my.zakupivli.pro/remote/dispatcher/state_purchase_lot_view/1842030", "UA-2025-11-17-012541-a")</f>
        <v/>
      </c>
      <c r="C523" t="s" s="4">
        <v>37</v>
      </c>
      <c r="D523" t="s" s="4">
        <v>1005</v>
      </c>
      <c r="E523" t="s" s="4">
        <v>970</v>
      </c>
      <c r="F523" t="s" s="4">
        <v>850</v>
      </c>
      <c r="G523" t="s" s="4">
        <v>4</v>
      </c>
      <c r="H523" t="s" s="4">
        <v>4</v>
      </c>
      <c r="I523" t="n" s="2">
        <v>0</v>
      </c>
      <c r="J523" t="s" s="4"/>
      <c r="K523" t="s" s="4"/>
      <c r="L523" t="n" s="5">
        <v>3353.0</v>
      </c>
      <c r="M523" t="s" s="4"/>
      <c r="N523" t="s" s="4"/>
      <c r="O523" t="s" s="4"/>
      <c r="P523" t="s" s="4"/>
      <c r="Q523" t="s" s="4">
        <v>4</v>
      </c>
      <c r="R523" t="s" s="4"/>
      <c r="S523" t="s" s="4"/>
      <c r="T523" t="s" s="4"/>
      <c r="U523" t="s" s="4"/>
    </row>
    <row r="524" spans="1:21">
      <c r="A524" t="n" s="2">
        <v>523</v>
      </c>
      <c r="B524" s="3">
        <f>HYPERLINK("https://my.zakupivli.pro/remote/dispatcher/state_purchase_lot_view/1842009", "UA-2025-11-17-012474-a")</f>
        <v/>
      </c>
      <c r="C524" t="s" s="4">
        <v>679</v>
      </c>
      <c r="D524" t="s" s="4">
        <v>945</v>
      </c>
      <c r="E524" t="s" s="4">
        <v>970</v>
      </c>
      <c r="F524" t="s" s="4">
        <v>677</v>
      </c>
      <c r="G524" t="s" s="4">
        <v>4</v>
      </c>
      <c r="H524" t="s" s="4">
        <v>4</v>
      </c>
      <c r="I524" t="n" s="2">
        <v>0</v>
      </c>
      <c r="J524" t="s" s="4"/>
      <c r="K524" t="s" s="4"/>
      <c r="L524" t="n" s="5">
        <v>6000.0</v>
      </c>
      <c r="M524" t="s" s="4"/>
      <c r="N524" t="s" s="4"/>
      <c r="O524" t="s" s="4"/>
      <c r="P524" t="s" s="4"/>
      <c r="Q524" t="s" s="4">
        <v>4</v>
      </c>
      <c r="R524" t="s" s="4"/>
      <c r="S524" t="s" s="4"/>
      <c r="T524" t="s" s="4"/>
      <c r="U524" t="s" s="4"/>
    </row>
    <row r="525" spans="1:21">
      <c r="A525" t="n" s="2">
        <v>524</v>
      </c>
      <c r="B525" s="3">
        <f>HYPERLINK("https://my.zakupivli.pro/remote/dispatcher/state_purchase_lot_view/1841913", "UA-2025-11-17-012076-a")</f>
        <v/>
      </c>
      <c r="C525" t="s" s="4">
        <v>77</v>
      </c>
      <c r="D525" t="s" s="4">
        <v>914</v>
      </c>
      <c r="E525" t="s" s="4">
        <v>981</v>
      </c>
      <c r="F525" t="s" s="4">
        <v>848</v>
      </c>
      <c r="G525" t="s" s="4">
        <v>619</v>
      </c>
      <c r="H525" t="s" s="4">
        <v>620</v>
      </c>
      <c r="I525" t="n" s="2">
        <v>2</v>
      </c>
      <c r="J525" t="s" s="4">
        <v>755</v>
      </c>
      <c r="K525" t="s" s="4">
        <v>1232</v>
      </c>
      <c r="L525" t="n" s="5">
        <v>160211.0</v>
      </c>
      <c r="M525" t="n" s="5">
        <v>1095843.24</v>
      </c>
      <c r="N525" t="n" s="5">
        <v>6.84</v>
      </c>
      <c r="O525" t="n" s="5">
        <v>1095843.24</v>
      </c>
      <c r="P525" t="n" s="5">
        <v>6.84</v>
      </c>
      <c r="Q525" t="s" s="4">
        <v>448</v>
      </c>
      <c r="R525" t="s" s="4">
        <v>1127</v>
      </c>
      <c r="S525" t="n" s="5">
        <v>1095843.24</v>
      </c>
      <c r="T525" t="n" s="5">
        <v>1095843.24</v>
      </c>
      <c r="U525" t="n" s="5">
        <v>1095843.24</v>
      </c>
    </row>
    <row r="526" spans="1:21">
      <c r="A526" t="n" s="2">
        <v>525</v>
      </c>
      <c r="B526" s="3">
        <f>HYPERLINK("https://my.zakupivli.pro/remote/dispatcher/state_purchase_lot_view/1841913", "UA-2025-11-17-012076-a")</f>
        <v/>
      </c>
      <c r="C526" t="s" s="4">
        <v>77</v>
      </c>
      <c r="D526" t="s" s="4">
        <v>914</v>
      </c>
      <c r="E526" t="s" s="4">
        <v>981</v>
      </c>
      <c r="F526" t="s" s="4">
        <v>848</v>
      </c>
      <c r="G526" t="s" s="4">
        <v>619</v>
      </c>
      <c r="H526" t="s" s="4">
        <v>620</v>
      </c>
      <c r="I526" t="n" s="2">
        <v>2</v>
      </c>
      <c r="J526" t="s" s="4">
        <v>818</v>
      </c>
      <c r="K526" t="s" s="4">
        <v>1281</v>
      </c>
      <c r="L526" t="n" s="5">
        <v>160211.0</v>
      </c>
      <c r="M526" t="n" s="5">
        <v>1372097.63</v>
      </c>
      <c r="N526" t="n" s="5">
        <v>8.56</v>
      </c>
      <c r="O526" t="n" s="5">
        <v>1372097.63</v>
      </c>
      <c r="P526" t="n" s="5">
        <v>8.56</v>
      </c>
      <c r="Q526" t="s" s="4">
        <v>108</v>
      </c>
      <c r="R526" t="s" s="4">
        <v>989</v>
      </c>
      <c r="S526" t="n" s="5">
        <v>1372097.63</v>
      </c>
      <c r="T526" t="n" s="5">
        <v>1372097.63</v>
      </c>
      <c r="U526" t="n" s="5">
        <v>1372097.63</v>
      </c>
    </row>
    <row r="527" spans="1:21">
      <c r="A527" t="n" s="2">
        <v>526</v>
      </c>
      <c r="B527" s="3">
        <f>HYPERLINK("https://my.zakupivli.pro/remote/dispatcher/state_purchase_lot_view/1841891", "UA-2025-11-17-011035-a")</f>
        <v/>
      </c>
      <c r="C527" t="s" s="4">
        <v>813</v>
      </c>
      <c r="D527" t="s" s="4">
        <v>1048</v>
      </c>
      <c r="E527" t="s" s="4">
        <v>984</v>
      </c>
      <c r="F527" t="s" s="4">
        <v>721</v>
      </c>
      <c r="G527" t="s" s="4">
        <v>4</v>
      </c>
      <c r="H527" t="s" s="4">
        <v>4</v>
      </c>
      <c r="I527" t="n" s="2">
        <v>0</v>
      </c>
      <c r="J527" t="s" s="4"/>
      <c r="K527" t="s" s="4"/>
      <c r="L527" t="n" s="5">
        <v>13293.0</v>
      </c>
      <c r="M527" t="s" s="4"/>
      <c r="N527" t="s" s="4"/>
      <c r="O527" t="s" s="4"/>
      <c r="P527" t="s" s="4"/>
      <c r="Q527" t="s" s="4">
        <v>4</v>
      </c>
      <c r="R527" t="s" s="4"/>
      <c r="S527" t="s" s="4"/>
      <c r="T527" t="s" s="4"/>
      <c r="U527" t="s" s="4"/>
    </row>
    <row r="528" spans="1:21">
      <c r="A528" t="n" s="2">
        <v>527</v>
      </c>
      <c r="B528" s="3">
        <f>HYPERLINK("https://my.zakupivli.pro/remote/dispatcher/state_purchase_lot_view/1841883", "UA-2025-11-13-013396-a")</f>
        <v/>
      </c>
      <c r="C528" t="s" s="4">
        <v>706</v>
      </c>
      <c r="D528" t="s" s="4">
        <v>1000</v>
      </c>
      <c r="E528" t="s" s="4">
        <v>982</v>
      </c>
      <c r="F528" t="s" s="4">
        <v>100</v>
      </c>
      <c r="G528" t="s" s="4">
        <v>4</v>
      </c>
      <c r="H528" t="s" s="4">
        <v>4</v>
      </c>
      <c r="I528" t="n" s="2">
        <v>0</v>
      </c>
      <c r="J528" t="s" s="4"/>
      <c r="K528" t="s" s="4"/>
      <c r="L528" t="n" s="5">
        <v>5680.0</v>
      </c>
      <c r="M528" t="s" s="4"/>
      <c r="N528" t="s" s="4"/>
      <c r="O528" t="s" s="4"/>
      <c r="P528" t="s" s="4"/>
      <c r="Q528" t="s" s="4">
        <v>4</v>
      </c>
      <c r="R528" t="s" s="4"/>
      <c r="S528" t="s" s="4"/>
      <c r="T528" t="s" s="4"/>
      <c r="U528" t="s" s="4"/>
    </row>
    <row r="529" spans="1:21">
      <c r="A529" t="n" s="2">
        <v>528</v>
      </c>
      <c r="B529" s="3">
        <f>HYPERLINK("https://my.zakupivli.pro/remote/dispatcher/state_purchase_lot_view/1841869", "UA-2025-11-17-010824-a")</f>
        <v/>
      </c>
      <c r="C529" t="s" s="4">
        <v>74</v>
      </c>
      <c r="D529" t="s" s="4">
        <v>1136</v>
      </c>
      <c r="E529" t="s" s="4">
        <v>970</v>
      </c>
      <c r="F529" t="s" s="4">
        <v>860</v>
      </c>
      <c r="G529" t="s" s="4">
        <v>4</v>
      </c>
      <c r="H529" t="s" s="4">
        <v>4</v>
      </c>
      <c r="I529" t="n" s="2">
        <v>1</v>
      </c>
      <c r="J529" t="s" s="4">
        <v>808</v>
      </c>
      <c r="K529" t="s" s="4">
        <v>1274</v>
      </c>
      <c r="L529" t="n" s="5">
        <v>17340.0</v>
      </c>
      <c r="M529" t="s" s="4"/>
      <c r="N529" t="s" s="4"/>
      <c r="O529" t="n" s="5">
        <v>149991.0</v>
      </c>
      <c r="P529" t="n" s="5">
        <v>8.65</v>
      </c>
      <c r="Q529" t="s" s="4">
        <v>104</v>
      </c>
      <c r="R529" t="s" s="4">
        <v>1161</v>
      </c>
      <c r="S529" t="s" s="4"/>
      <c r="T529" t="s" s="4"/>
      <c r="U529" t="s" s="4"/>
    </row>
    <row r="530" spans="1:21">
      <c r="A530" t="n" s="2">
        <v>529</v>
      </c>
      <c r="B530" s="3">
        <f>HYPERLINK("https://my.zakupivli.pro/remote/dispatcher/state_purchase_lot_view/1841778", "UA-2025-11-17-009937-a")</f>
        <v/>
      </c>
      <c r="C530" t="s" s="4">
        <v>778</v>
      </c>
      <c r="D530" t="s" s="4">
        <v>1029</v>
      </c>
      <c r="E530" t="s" s="4">
        <v>970</v>
      </c>
      <c r="F530" t="s" s="4">
        <v>841</v>
      </c>
      <c r="G530" t="s" s="4">
        <v>613</v>
      </c>
      <c r="H530" t="s" s="4">
        <v>617</v>
      </c>
      <c r="I530" t="n" s="2">
        <v>6</v>
      </c>
      <c r="J530" t="s" s="4">
        <v>689</v>
      </c>
      <c r="K530" t="s" s="4">
        <v>1220</v>
      </c>
      <c r="L530" t="n" s="5">
        <v>97000.0</v>
      </c>
      <c r="M530" t="n" s="5">
        <v>852680.06</v>
      </c>
      <c r="N530" t="n" s="5">
        <v>8.79</v>
      </c>
      <c r="O530" t="n" s="5">
        <v>824336.65</v>
      </c>
      <c r="P530" t="n" s="5">
        <v>8.50</v>
      </c>
      <c r="Q530" t="s" s="4">
        <v>208</v>
      </c>
      <c r="R530" t="s" s="4">
        <v>1148</v>
      </c>
      <c r="S530" t="n" s="5">
        <v>843232.25</v>
      </c>
      <c r="T530" t="n" s="5">
        <v>833784.45</v>
      </c>
      <c r="U530" t="n" s="5">
        <v>824336.65</v>
      </c>
    </row>
    <row r="531" spans="1:21">
      <c r="A531" t="n" s="2">
        <v>530</v>
      </c>
      <c r="B531" s="3">
        <f>HYPERLINK("https://my.zakupivli.pro/remote/dispatcher/state_purchase_lot_view/1841778", "UA-2025-11-17-009937-a")</f>
        <v/>
      </c>
      <c r="C531" t="s" s="4">
        <v>778</v>
      </c>
      <c r="D531" t="s" s="4">
        <v>1029</v>
      </c>
      <c r="E531" t="s" s="4">
        <v>970</v>
      </c>
      <c r="F531" t="s" s="4">
        <v>841</v>
      </c>
      <c r="G531" t="s" s="4">
        <v>613</v>
      </c>
      <c r="H531" t="s" s="4">
        <v>617</v>
      </c>
      <c r="I531" t="n" s="2">
        <v>6</v>
      </c>
      <c r="J531" t="s" s="4">
        <v>812</v>
      </c>
      <c r="K531" t="s" s="4">
        <v>1221</v>
      </c>
      <c r="L531" t="n" s="5">
        <v>97000.0</v>
      </c>
      <c r="M531" t="n" s="5">
        <v>857336.05</v>
      </c>
      <c r="N531" t="n" s="5">
        <v>8.84</v>
      </c>
      <c r="O531" t="n" s="5">
        <v>832561.47</v>
      </c>
      <c r="P531" t="n" s="5">
        <v>8.58</v>
      </c>
      <c r="Q531" t="s" s="4">
        <v>498</v>
      </c>
      <c r="R531" t="s" s="4">
        <v>1179</v>
      </c>
      <c r="S531" t="n" s="5">
        <v>857336.05</v>
      </c>
      <c r="T531" t="n" s="5">
        <v>847888.25</v>
      </c>
      <c r="U531" t="n" s="5">
        <v>832561.47</v>
      </c>
    </row>
    <row r="532" spans="1:21">
      <c r="A532" t="n" s="2">
        <v>531</v>
      </c>
      <c r="B532" s="3">
        <f>HYPERLINK("https://my.zakupivli.pro/remote/dispatcher/state_purchase_lot_view/1841778", "UA-2025-11-17-009937-a")</f>
        <v/>
      </c>
      <c r="C532" t="s" s="4">
        <v>778</v>
      </c>
      <c r="D532" t="s" s="4">
        <v>1029</v>
      </c>
      <c r="E532" t="s" s="4">
        <v>970</v>
      </c>
      <c r="F532" t="s" s="4">
        <v>841</v>
      </c>
      <c r="G532" t="s" s="4">
        <v>613</v>
      </c>
      <c r="H532" t="s" s="4">
        <v>617</v>
      </c>
      <c r="I532" t="n" s="2">
        <v>6</v>
      </c>
      <c r="J532" t="s" s="4">
        <v>804</v>
      </c>
      <c r="K532" t="s" s="4">
        <v>1239</v>
      </c>
      <c r="L532" t="n" s="5">
        <v>97000.0</v>
      </c>
      <c r="M532" t="n" s="5">
        <v>851457.85</v>
      </c>
      <c r="N532" t="n" s="5">
        <v>8.78</v>
      </c>
      <c r="O532" t="n" s="5">
        <v>832561.48</v>
      </c>
      <c r="P532" t="n" s="5">
        <v>8.58</v>
      </c>
      <c r="Q532" t="s" s="4">
        <v>590</v>
      </c>
      <c r="R532" t="s" s="4">
        <v>1107</v>
      </c>
      <c r="S532" t="n" s="5">
        <v>842009.66</v>
      </c>
      <c r="T532" t="n" s="5">
        <v>832561.48</v>
      </c>
      <c r="U532" t="n" s="5">
        <v>832561.48</v>
      </c>
    </row>
    <row r="533" spans="1:21">
      <c r="A533" t="n" s="2">
        <v>532</v>
      </c>
      <c r="B533" s="3">
        <f>HYPERLINK("https://my.zakupivli.pro/remote/dispatcher/state_purchase_lot_view/1841778", "UA-2025-11-17-009937-a")</f>
        <v/>
      </c>
      <c r="C533" t="s" s="4">
        <v>778</v>
      </c>
      <c r="D533" t="s" s="4">
        <v>1029</v>
      </c>
      <c r="E533" t="s" s="4">
        <v>970</v>
      </c>
      <c r="F533" t="s" s="4">
        <v>841</v>
      </c>
      <c r="G533" t="s" s="4">
        <v>613</v>
      </c>
      <c r="H533" t="s" s="4">
        <v>617</v>
      </c>
      <c r="I533" t="n" s="2">
        <v>6</v>
      </c>
      <c r="J533" t="s" s="4">
        <v>768</v>
      </c>
      <c r="K533" t="s" s="4">
        <v>1231</v>
      </c>
      <c r="L533" t="n" s="5">
        <v>97000.0</v>
      </c>
      <c r="M533" t="n" s="5">
        <v>853203.85</v>
      </c>
      <c r="N533" t="n" s="5">
        <v>8.80</v>
      </c>
      <c r="O533" t="n" s="5">
        <v>842009.0</v>
      </c>
      <c r="P533" t="n" s="5">
        <v>8.68</v>
      </c>
      <c r="Q533" t="s" s="4">
        <v>511</v>
      </c>
      <c r="R533" t="s" s="4">
        <v>1316</v>
      </c>
      <c r="S533" t="n" s="5">
        <v>853203.85</v>
      </c>
      <c r="T533" t="n" s="5">
        <v>842009.0</v>
      </c>
      <c r="U533" t="n" s="5">
        <v>842009.0</v>
      </c>
    </row>
    <row r="534" spans="1:21">
      <c r="A534" t="n" s="2">
        <v>533</v>
      </c>
      <c r="B534" s="3">
        <f>HYPERLINK("https://my.zakupivli.pro/remote/dispatcher/state_purchase_lot_view/1841778", "UA-2025-11-17-009937-a")</f>
        <v/>
      </c>
      <c r="C534" t="s" s="4">
        <v>778</v>
      </c>
      <c r="D534" t="s" s="4">
        <v>1029</v>
      </c>
      <c r="E534" t="s" s="4">
        <v>970</v>
      </c>
      <c r="F534" t="s" s="4">
        <v>841</v>
      </c>
      <c r="G534" t="s" s="4">
        <v>613</v>
      </c>
      <c r="H534" t="s" s="4">
        <v>617</v>
      </c>
      <c r="I534" t="n" s="2">
        <v>6</v>
      </c>
      <c r="J534" t="s" s="4">
        <v>776</v>
      </c>
      <c r="K534" t="s" s="4">
        <v>1253</v>
      </c>
      <c r="L534" t="n" s="5">
        <v>97000.0</v>
      </c>
      <c r="M534" t="n" s="5">
        <v>921597.0</v>
      </c>
      <c r="N534" t="n" s="5">
        <v>9.50</v>
      </c>
      <c r="O534" t="n" s="5">
        <v>890548.27</v>
      </c>
      <c r="P534" t="n" s="5">
        <v>9.18</v>
      </c>
      <c r="Q534" t="s" s="4">
        <v>127</v>
      </c>
      <c r="R534" t="s" s="4">
        <v>862</v>
      </c>
      <c r="S534" t="n" s="5">
        <v>921597.0</v>
      </c>
      <c r="T534" t="n" s="5">
        <v>899996.07</v>
      </c>
      <c r="U534" t="n" s="5">
        <v>890548.27</v>
      </c>
    </row>
    <row r="535" spans="1:21">
      <c r="A535" t="n" s="2">
        <v>534</v>
      </c>
      <c r="B535" s="3">
        <f>HYPERLINK("https://my.zakupivli.pro/remote/dispatcher/state_purchase_lot_view/1841778", "UA-2025-11-17-009937-a")</f>
        <v/>
      </c>
      <c r="C535" t="s" s="4">
        <v>778</v>
      </c>
      <c r="D535" t="s" s="4">
        <v>1029</v>
      </c>
      <c r="E535" t="s" s="4">
        <v>970</v>
      </c>
      <c r="F535" t="s" s="4">
        <v>841</v>
      </c>
      <c r="G535" t="s" s="4">
        <v>613</v>
      </c>
      <c r="H535" t="s" s="4">
        <v>617</v>
      </c>
      <c r="I535" t="n" s="2">
        <v>6</v>
      </c>
      <c r="J535" t="s" s="4">
        <v>800</v>
      </c>
      <c r="K535" t="s" s="4">
        <v>1278</v>
      </c>
      <c r="L535" t="n" s="5">
        <v>97000.0</v>
      </c>
      <c r="M535" t="n" s="5">
        <v>899996.64</v>
      </c>
      <c r="N535" t="n" s="5">
        <v>9.28</v>
      </c>
      <c r="O535" t="n" s="5">
        <v>890548.84</v>
      </c>
      <c r="P535" t="n" s="5">
        <v>9.18</v>
      </c>
      <c r="Q535" t="s" s="4">
        <v>565</v>
      </c>
      <c r="R535" t="s" s="4">
        <v>878</v>
      </c>
      <c r="S535" t="n" s="5">
        <v>899996.64</v>
      </c>
      <c r="T535" t="n" s="5">
        <v>899996.64</v>
      </c>
      <c r="U535" t="n" s="5">
        <v>890548.84</v>
      </c>
    </row>
    <row r="536" spans="1:21">
      <c r="A536" t="n" s="2">
        <v>535</v>
      </c>
      <c r="B536" s="3">
        <f>HYPERLINK("https://my.zakupivli.pro/remote/dispatcher/state_purchase_lot_view/1841730", "UA-2025-11-17-009013-a")</f>
        <v/>
      </c>
      <c r="C536" t="s" s="4">
        <v>62</v>
      </c>
      <c r="D536" t="s" s="4">
        <v>1052</v>
      </c>
      <c r="E536" t="s" s="4">
        <v>974</v>
      </c>
      <c r="F536" t="s" s="4">
        <v>853</v>
      </c>
      <c r="G536" t="s" s="4">
        <v>4</v>
      </c>
      <c r="H536" t="s" s="4">
        <v>4</v>
      </c>
      <c r="I536" t="n" s="2">
        <v>1</v>
      </c>
      <c r="J536" t="s" s="4">
        <v>777</v>
      </c>
      <c r="K536" t="s" s="4">
        <v>1270</v>
      </c>
      <c r="L536" t="n" s="5">
        <v>467683.93</v>
      </c>
      <c r="M536" t="s" s="4"/>
      <c r="N536" t="s" s="4"/>
      <c r="O536" t="n" s="5">
        <v>4734694.12</v>
      </c>
      <c r="P536" t="n" s="5">
        <v>10.12</v>
      </c>
      <c r="Q536" t="s" s="4">
        <v>579</v>
      </c>
      <c r="R536" t="s" s="4">
        <v>1195</v>
      </c>
      <c r="S536" t="s" s="4"/>
      <c r="T536" t="s" s="4"/>
      <c r="U536" t="s" s="4"/>
    </row>
    <row r="537" spans="1:21">
      <c r="A537" t="n" s="2">
        <v>536</v>
      </c>
      <c r="B537" s="3">
        <f>HYPERLINK("https://my.zakupivli.pro/remote/dispatcher/state_purchase_lot_view/1841703", "UA-2025-11-17-008806-a")</f>
        <v/>
      </c>
      <c r="C537" t="s" s="4">
        <v>703</v>
      </c>
      <c r="D537" t="s" s="4">
        <v>1302</v>
      </c>
      <c r="E537" t="s" s="4">
        <v>971</v>
      </c>
      <c r="F537" t="s" s="4">
        <v>837</v>
      </c>
      <c r="G537" t="s" s="4">
        <v>4</v>
      </c>
      <c r="H537" t="s" s="4">
        <v>4</v>
      </c>
      <c r="I537" t="n" s="2">
        <v>0</v>
      </c>
      <c r="J537" t="s" s="4"/>
      <c r="K537" t="s" s="4"/>
      <c r="L537" t="n" s="5">
        <v>4000.0</v>
      </c>
      <c r="M537" t="s" s="4"/>
      <c r="N537" t="s" s="4"/>
      <c r="O537" t="s" s="4"/>
      <c r="P537" t="s" s="4"/>
      <c r="Q537" t="s" s="4">
        <v>4</v>
      </c>
      <c r="R537" t="s" s="4"/>
      <c r="S537" t="s" s="4"/>
      <c r="T537" t="s" s="4"/>
      <c r="U537" t="s" s="4"/>
    </row>
    <row r="538" spans="1:21">
      <c r="A538" t="n" s="2">
        <v>537</v>
      </c>
      <c r="B538" s="3">
        <f>HYPERLINK("https://my.zakupivli.pro/remote/dispatcher/state_purchase_lot_view/1841640", "UA-2025-11-17-007855-a")</f>
        <v/>
      </c>
      <c r="C538" t="s" s="4">
        <v>745</v>
      </c>
      <c r="D538" t="s" s="4">
        <v>1027</v>
      </c>
      <c r="E538" t="s" s="4">
        <v>978</v>
      </c>
      <c r="F538" t="s" s="4">
        <v>81</v>
      </c>
      <c r="G538" t="s" s="4">
        <v>4</v>
      </c>
      <c r="H538" t="s" s="4">
        <v>4</v>
      </c>
      <c r="I538" t="n" s="2">
        <v>0</v>
      </c>
      <c r="J538" t="s" s="4"/>
      <c r="K538" t="s" s="4"/>
      <c r="L538" t="n" s="5">
        <v>2740.0</v>
      </c>
      <c r="M538" t="s" s="4"/>
      <c r="N538" t="s" s="4"/>
      <c r="O538" t="s" s="4"/>
      <c r="P538" t="s" s="4"/>
      <c r="Q538" t="s" s="4">
        <v>4</v>
      </c>
      <c r="R538" t="s" s="4"/>
      <c r="S538" t="s" s="4"/>
      <c r="T538" t="s" s="4"/>
      <c r="U538" t="s" s="4"/>
    </row>
    <row r="539" spans="1:21">
      <c r="A539" t="n" s="2">
        <v>538</v>
      </c>
      <c r="B539" s="3">
        <f>HYPERLINK("https://my.zakupivli.pro/remote/dispatcher/state_purchase_lot_view/1841590", "UA-2025-11-17-007252-a")</f>
        <v/>
      </c>
      <c r="C539" t="s" s="4">
        <v>665</v>
      </c>
      <c r="D539" t="s" s="4">
        <v>1137</v>
      </c>
      <c r="E539" t="s" s="4">
        <v>970</v>
      </c>
      <c r="F539" t="s" s="4">
        <v>836</v>
      </c>
      <c r="G539" t="s" s="4">
        <v>4</v>
      </c>
      <c r="H539" t="s" s="4">
        <v>4</v>
      </c>
      <c r="I539" t="n" s="2">
        <v>1</v>
      </c>
      <c r="J539" t="s" s="4">
        <v>808</v>
      </c>
      <c r="K539" t="s" s="4">
        <v>1274</v>
      </c>
      <c r="L539" t="n" s="5">
        <v>30000.0</v>
      </c>
      <c r="M539" t="s" s="4"/>
      <c r="N539" t="s" s="4"/>
      <c r="O539" t="n" s="5">
        <v>259424.4</v>
      </c>
      <c r="P539" t="n" s="5">
        <v>8.65</v>
      </c>
      <c r="Q539" t="s" s="4">
        <v>247</v>
      </c>
      <c r="R539" t="s" s="4">
        <v>1161</v>
      </c>
      <c r="S539" t="s" s="4"/>
      <c r="T539" t="s" s="4"/>
      <c r="U539" t="s" s="4"/>
    </row>
    <row r="540" spans="1:21">
      <c r="A540" t="n" s="2">
        <v>539</v>
      </c>
      <c r="B540" s="3">
        <f>HYPERLINK("https://my.zakupivli.pro/remote/dispatcher/state_purchase_lot_view/1841527", "UA-2025-11-17-006357-a")</f>
        <v/>
      </c>
      <c r="C540" t="s" s="4">
        <v>758</v>
      </c>
      <c r="D540" t="s" s="4">
        <v>1001</v>
      </c>
      <c r="E540" t="s" s="4">
        <v>983</v>
      </c>
      <c r="F540" t="s" s="4">
        <v>834</v>
      </c>
      <c r="G540" t="s" s="4">
        <v>4</v>
      </c>
      <c r="H540" t="s" s="4">
        <v>4</v>
      </c>
      <c r="I540" t="n" s="2">
        <v>1</v>
      </c>
      <c r="J540" t="s" s="4">
        <v>743</v>
      </c>
      <c r="K540" t="s" s="4">
        <v>1211</v>
      </c>
      <c r="L540" t="n" s="5">
        <v>12432.0</v>
      </c>
      <c r="M540" t="s" s="4"/>
      <c r="N540" t="s" s="4"/>
      <c r="O540" t="n" s="5">
        <v>115617.6</v>
      </c>
      <c r="P540" t="n" s="5">
        <v>9.30</v>
      </c>
      <c r="Q540" t="s" s="4">
        <v>341</v>
      </c>
      <c r="R540" t="s" s="4">
        <v>1190</v>
      </c>
      <c r="S540" t="s" s="4"/>
      <c r="T540" t="s" s="4"/>
      <c r="U540" t="s" s="4"/>
    </row>
    <row r="541" spans="1:21">
      <c r="A541" t="n" s="2">
        <v>540</v>
      </c>
      <c r="B541" s="3">
        <f>HYPERLINK("https://my.zakupivli.pro/remote/dispatcher/state_purchase_lot_view/1841457", "UA-2025-11-17-005409-a")</f>
        <v/>
      </c>
      <c r="C541" t="s" s="4">
        <v>739</v>
      </c>
      <c r="D541" t="s" s="4">
        <v>942</v>
      </c>
      <c r="E541" t="s" s="4">
        <v>979</v>
      </c>
      <c r="F541" t="s" s="4">
        <v>671</v>
      </c>
      <c r="G541" t="s" s="4">
        <v>4</v>
      </c>
      <c r="H541" t="s" s="4">
        <v>4</v>
      </c>
      <c r="I541" t="n" s="2">
        <v>0</v>
      </c>
      <c r="J541" t="s" s="4"/>
      <c r="K541" t="s" s="4"/>
      <c r="L541" t="n" s="5">
        <v>18760.0</v>
      </c>
      <c r="M541" t="s" s="4"/>
      <c r="N541" t="s" s="4"/>
      <c r="O541" t="s" s="4"/>
      <c r="P541" t="s" s="4"/>
      <c r="Q541" t="s" s="4">
        <v>4</v>
      </c>
      <c r="R541" t="s" s="4"/>
      <c r="S541" t="s" s="4"/>
      <c r="T541" t="s" s="4"/>
      <c r="U541" t="s" s="4"/>
    </row>
    <row r="542" spans="1:21">
      <c r="A542" t="n" s="2">
        <v>541</v>
      </c>
      <c r="B542" s="3">
        <f>HYPERLINK("https://my.zakupivli.pro/remote/dispatcher/state_purchase_lot_view/1841447", "UA-2025-11-17-005212-a")</f>
        <v/>
      </c>
      <c r="C542" t="s" s="4">
        <v>29</v>
      </c>
      <c r="D542" t="s" s="4">
        <v>1088</v>
      </c>
      <c r="E542" t="s" s="4">
        <v>1060</v>
      </c>
      <c r="F542" t="s" s="4">
        <v>852</v>
      </c>
      <c r="G542" t="s" s="4">
        <v>4</v>
      </c>
      <c r="H542" t="s" s="4">
        <v>4</v>
      </c>
      <c r="I542" t="n" s="2">
        <v>0</v>
      </c>
      <c r="J542" t="s" s="4"/>
      <c r="K542" t="s" s="4"/>
      <c r="L542" t="n" s="5">
        <v>1900.0</v>
      </c>
      <c r="M542" t="s" s="4"/>
      <c r="N542" t="s" s="4"/>
      <c r="O542" t="s" s="4"/>
      <c r="P542" t="s" s="4"/>
      <c r="Q542" t="s" s="4">
        <v>4</v>
      </c>
      <c r="R542" t="s" s="4"/>
      <c r="S542" t="s" s="4"/>
      <c r="T542" t="s" s="4"/>
      <c r="U542" t="s" s="4"/>
    </row>
    <row r="543" spans="1:21">
      <c r="A543" t="n" s="2">
        <v>542</v>
      </c>
      <c r="B543" s="3">
        <f>HYPERLINK("https://my.zakupivli.pro/remote/dispatcher/state_purchase_lot_view/1841435", "UA-2025-11-17-005192-a")</f>
        <v/>
      </c>
      <c r="C543" t="s" s="4">
        <v>778</v>
      </c>
      <c r="D543" t="s" s="4">
        <v>1029</v>
      </c>
      <c r="E543" t="s" s="4">
        <v>949</v>
      </c>
      <c r="F543" t="s" s="4">
        <v>839</v>
      </c>
      <c r="G543" t="s" s="4">
        <v>616</v>
      </c>
      <c r="H543" t="s" s="4">
        <v>618</v>
      </c>
      <c r="I543" t="n" s="2">
        <v>3</v>
      </c>
      <c r="J543" t="s" s="4">
        <v>812</v>
      </c>
      <c r="K543" t="s" s="4">
        <v>1221</v>
      </c>
      <c r="L543" t="n" s="5">
        <v>50000.0</v>
      </c>
      <c r="M543" t="n" s="5">
        <v>443125.8</v>
      </c>
      <c r="N543" t="n" s="5">
        <v>8.86</v>
      </c>
      <c r="O543" t="n" s="5">
        <v>428515.8</v>
      </c>
      <c r="P543" t="n" s="5">
        <v>8.57</v>
      </c>
      <c r="Q543" t="s" s="4">
        <v>475</v>
      </c>
      <c r="R543" t="s" s="4">
        <v>1179</v>
      </c>
      <c r="S543" t="n" s="5">
        <v>438255.8</v>
      </c>
      <c r="T543" t="n" s="5">
        <v>433385.8</v>
      </c>
      <c r="U543" t="n" s="5">
        <v>428515.8</v>
      </c>
    </row>
    <row r="544" spans="1:21">
      <c r="A544" t="n" s="2">
        <v>543</v>
      </c>
      <c r="B544" s="3">
        <f>HYPERLINK("https://my.zakupivli.pro/remote/dispatcher/state_purchase_lot_view/1841435", "UA-2025-11-17-005192-a")</f>
        <v/>
      </c>
      <c r="C544" t="s" s="4">
        <v>778</v>
      </c>
      <c r="D544" t="s" s="4">
        <v>1029</v>
      </c>
      <c r="E544" t="s" s="4">
        <v>949</v>
      </c>
      <c r="F544" t="s" s="4">
        <v>839</v>
      </c>
      <c r="G544" t="s" s="4">
        <v>616</v>
      </c>
      <c r="H544" t="s" s="4">
        <v>618</v>
      </c>
      <c r="I544" t="n" s="2">
        <v>3</v>
      </c>
      <c r="J544" t="s" s="4">
        <v>804</v>
      </c>
      <c r="K544" t="s" s="4">
        <v>1239</v>
      </c>
      <c r="L544" t="n" s="5">
        <v>50000.0</v>
      </c>
      <c r="M544" t="n" s="5">
        <v>441715.8</v>
      </c>
      <c r="N544" t="n" s="5">
        <v>8.83</v>
      </c>
      <c r="O544" t="n" s="5">
        <v>431975.4</v>
      </c>
      <c r="P544" t="n" s="5">
        <v>8.64</v>
      </c>
      <c r="Q544" t="s" s="4">
        <v>591</v>
      </c>
      <c r="R544" t="s" s="4">
        <v>1107</v>
      </c>
      <c r="S544" t="n" s="5">
        <v>436845.8</v>
      </c>
      <c r="T544" t="n" s="5">
        <v>436845.8</v>
      </c>
      <c r="U544" t="n" s="5">
        <v>431975.4</v>
      </c>
    </row>
    <row r="545" spans="1:21">
      <c r="A545" t="n" s="2">
        <v>544</v>
      </c>
      <c r="B545" s="3">
        <f>HYPERLINK("https://my.zakupivli.pro/remote/dispatcher/state_purchase_lot_view/1841435", "UA-2025-11-17-005192-a")</f>
        <v/>
      </c>
      <c r="C545" t="s" s="4">
        <v>778</v>
      </c>
      <c r="D545" t="s" s="4">
        <v>1029</v>
      </c>
      <c r="E545" t="s" s="4">
        <v>949</v>
      </c>
      <c r="F545" t="s" s="4">
        <v>839</v>
      </c>
      <c r="G545" t="s" s="4">
        <v>616</v>
      </c>
      <c r="H545" t="s" s="4">
        <v>618</v>
      </c>
      <c r="I545" t="n" s="2">
        <v>3</v>
      </c>
      <c r="J545" t="s" s="4">
        <v>678</v>
      </c>
      <c r="K545" t="s" s="4">
        <v>1272</v>
      </c>
      <c r="L545" t="n" s="5">
        <v>50000.0</v>
      </c>
      <c r="M545" t="n" s="5">
        <v>455000.0</v>
      </c>
      <c r="N545" t="n" s="5">
        <v>9.10</v>
      </c>
      <c r="O545" t="n" s="5">
        <v>455000.0</v>
      </c>
      <c r="P545" t="n" s="5">
        <v>9.10</v>
      </c>
      <c r="Q545" t="s" s="4">
        <v>564</v>
      </c>
      <c r="R545" t="s" s="4">
        <v>891</v>
      </c>
      <c r="S545" t="n" s="5">
        <v>455000.0</v>
      </c>
      <c r="T545" t="n" s="5">
        <v>455000.0</v>
      </c>
      <c r="U545" t="n" s="5">
        <v>455000.0</v>
      </c>
    </row>
    <row r="546" spans="1:21">
      <c r="A546" t="n" s="2">
        <v>545</v>
      </c>
      <c r="B546" s="3">
        <f>HYPERLINK("https://my.zakupivli.pro/remote/dispatcher/state_purchase_lot_view/1841320", "UA-2025-11-17-003550-a")</f>
        <v/>
      </c>
      <c r="C546" t="s" s="4">
        <v>631</v>
      </c>
      <c r="D546" t="s" s="4">
        <v>1142</v>
      </c>
      <c r="E546" t="s" s="4">
        <v>970</v>
      </c>
      <c r="F546" t="s" s="4">
        <v>840</v>
      </c>
      <c r="G546" t="s" s="4">
        <v>4</v>
      </c>
      <c r="H546" t="s" s="4">
        <v>4</v>
      </c>
      <c r="I546" t="n" s="2">
        <v>0</v>
      </c>
      <c r="J546" t="s" s="4"/>
      <c r="K546" t="s" s="4"/>
      <c r="L546" t="n" s="5">
        <v>16000.0</v>
      </c>
      <c r="M546" t="s" s="4"/>
      <c r="N546" t="s" s="4"/>
      <c r="O546" t="s" s="4"/>
      <c r="P546" t="s" s="4"/>
      <c r="Q546" t="s" s="4">
        <v>4</v>
      </c>
      <c r="R546" t="s" s="4"/>
      <c r="S546" t="s" s="4"/>
      <c r="T546" t="s" s="4"/>
      <c r="U546" t="s" s="4"/>
    </row>
    <row r="547" spans="1:21">
      <c r="A547" t="n" s="2">
        <v>546</v>
      </c>
      <c r="B547" s="3">
        <f>HYPERLINK("https://my.zakupivli.pro/remote/dispatcher/state_purchase_lot_view/1841259", "UA-2025-11-17-002432-a")</f>
        <v/>
      </c>
      <c r="C547" t="s" s="4">
        <v>73</v>
      </c>
      <c r="D547" t="s" s="4">
        <v>1049</v>
      </c>
      <c r="E547" t="s" s="4">
        <v>970</v>
      </c>
      <c r="F547" t="s" s="4">
        <v>849</v>
      </c>
      <c r="G547" t="s" s="4">
        <v>4</v>
      </c>
      <c r="H547" t="s" s="4">
        <v>4</v>
      </c>
      <c r="I547" t="n" s="2">
        <v>1</v>
      </c>
      <c r="J547" t="s" s="4">
        <v>808</v>
      </c>
      <c r="K547" t="s" s="4">
        <v>1274</v>
      </c>
      <c r="L547" t="n" s="5">
        <v>20000.0</v>
      </c>
      <c r="M547" t="s" s="4"/>
      <c r="N547" t="s" s="4"/>
      <c r="O547" t="n" s="5">
        <v>169997.6</v>
      </c>
      <c r="P547" t="n" s="5">
        <v>8.50</v>
      </c>
      <c r="Q547" t="s" s="4">
        <v>546</v>
      </c>
      <c r="R547" t="s" s="4">
        <v>1161</v>
      </c>
      <c r="S547" t="s" s="4"/>
      <c r="T547" t="s" s="4"/>
      <c r="U547" t="s" s="4"/>
    </row>
    <row r="548" spans="1:21">
      <c r="A548" t="n" s="2">
        <v>547</v>
      </c>
      <c r="B548" s="3">
        <f>HYPERLINK("https://my.zakupivli.pro/remote/dispatcher/state_purchase_lot_view/1840091", "UA-2025-11-14-012247-a")</f>
        <v/>
      </c>
      <c r="C548" t="s" s="4">
        <v>99</v>
      </c>
      <c r="D548" t="s" s="4">
        <v>900</v>
      </c>
      <c r="E548" t="s" s="4">
        <v>972</v>
      </c>
      <c r="F548" t="s" s="4">
        <v>843</v>
      </c>
      <c r="G548" t="s" s="4">
        <v>4</v>
      </c>
      <c r="H548" t="s" s="4">
        <v>4</v>
      </c>
      <c r="I548" t="n" s="2">
        <v>1</v>
      </c>
      <c r="J548" t="s" s="4">
        <v>688</v>
      </c>
      <c r="K548" t="s" s="4">
        <v>943</v>
      </c>
      <c r="L548" t="n" s="5">
        <v>85975.0</v>
      </c>
      <c r="M548" t="s" s="4"/>
      <c r="N548" t="s" s="4"/>
      <c r="O548" t="n" s="5">
        <v>968766.3</v>
      </c>
      <c r="P548" t="n" s="5">
        <v>11.27</v>
      </c>
      <c r="Q548" t="s" s="4">
        <v>221</v>
      </c>
      <c r="R548" t="s" s="4">
        <v>868</v>
      </c>
      <c r="S548" t="s" s="4"/>
      <c r="T548" t="s" s="4"/>
      <c r="U548" t="s" s="4"/>
    </row>
    <row r="549" spans="1:21">
      <c r="A549" t="n" s="2">
        <v>548</v>
      </c>
      <c r="B549" s="3">
        <f>HYPERLINK("https://my.zakupivli.pro/remote/dispatcher/state_purchase_lot_view/1838647", "UA-2025-11-13-007092-a")</f>
        <v/>
      </c>
      <c r="C549" t="s" s="4">
        <v>759</v>
      </c>
      <c r="D549" t="s" s="4">
        <v>1007</v>
      </c>
      <c r="E549" t="s" s="4">
        <v>970</v>
      </c>
      <c r="F549" t="s" s="4">
        <v>842</v>
      </c>
      <c r="G549" t="s" s="4">
        <v>4</v>
      </c>
      <c r="H549" t="s" s="4">
        <v>4</v>
      </c>
      <c r="I549" t="n" s="2">
        <v>1</v>
      </c>
      <c r="J549" t="s" s="4">
        <v>750</v>
      </c>
      <c r="K549" t="s" s="4">
        <v>1285</v>
      </c>
      <c r="L549" t="n" s="5">
        <v>8400.0</v>
      </c>
      <c r="M549" t="s" s="4"/>
      <c r="N549" t="s" s="4"/>
      <c r="O549" t="n" s="5">
        <v>78485.2</v>
      </c>
      <c r="P549" t="n" s="5">
        <v>9.34</v>
      </c>
      <c r="Q549" t="s" s="4">
        <v>219</v>
      </c>
      <c r="R549" t="s" s="4">
        <v>1155</v>
      </c>
      <c r="S549" t="s" s="4"/>
      <c r="T549" t="s" s="4"/>
      <c r="U549" t="s" s="4"/>
    </row>
    <row r="550" spans="1:21">
      <c r="A550" t="n" s="2">
        <v>549</v>
      </c>
      <c r="B550" s="3">
        <f>HYPERLINK("https://my.zakupivli.pro/remote/dispatcher/state_purchase_lot_view/1837803", "UA-2025-11-13-008125-a")</f>
        <v/>
      </c>
      <c r="C550" t="s" s="4">
        <v>88</v>
      </c>
      <c r="D550" t="s" s="4">
        <v>1080</v>
      </c>
      <c r="E550" t="s" s="4">
        <v>970</v>
      </c>
      <c r="F550" t="s" s="4">
        <v>861</v>
      </c>
      <c r="G550" t="s" s="4">
        <v>606</v>
      </c>
      <c r="H550" t="s" s="4">
        <v>610</v>
      </c>
      <c r="I550" t="n" s="2">
        <v>7</v>
      </c>
      <c r="J550" t="s" s="4">
        <v>818</v>
      </c>
      <c r="K550" t="s" s="4">
        <v>1281</v>
      </c>
      <c r="L550" t="n" s="5">
        <v>650000.0</v>
      </c>
      <c r="M550" t="n" s="5">
        <v>5601905.4</v>
      </c>
      <c r="N550" t="n" s="5">
        <v>8.62</v>
      </c>
      <c r="O550" t="n" s="5">
        <v>5573305.4</v>
      </c>
      <c r="P550" t="n" s="5">
        <v>8.57</v>
      </c>
      <c r="Q550" t="s" s="4">
        <v>523</v>
      </c>
      <c r="R550" t="s" s="4">
        <v>1115</v>
      </c>
      <c r="S550" t="n" s="5">
        <v>5601905.4</v>
      </c>
      <c r="T550" t="n" s="5">
        <v>5573305.4</v>
      </c>
      <c r="U550" t="n" s="5">
        <v>5573305.4</v>
      </c>
    </row>
    <row r="551" spans="1:21">
      <c r="A551" t="n" s="2">
        <v>550</v>
      </c>
      <c r="B551" s="3">
        <f>HYPERLINK("https://my.zakupivli.pro/remote/dispatcher/state_purchase_lot_view/1837803", "UA-2025-11-13-008125-a")</f>
        <v/>
      </c>
      <c r="C551" t="s" s="4">
        <v>88</v>
      </c>
      <c r="D551" t="s" s="4">
        <v>1080</v>
      </c>
      <c r="E551" t="s" s="4">
        <v>970</v>
      </c>
      <c r="F551" t="s" s="4">
        <v>861</v>
      </c>
      <c r="G551" t="s" s="4">
        <v>606</v>
      </c>
      <c r="H551" t="s" s="4">
        <v>610</v>
      </c>
      <c r="I551" t="n" s="2">
        <v>7</v>
      </c>
      <c r="J551" t="s" s="4">
        <v>680</v>
      </c>
      <c r="K551" t="s" s="4">
        <v>875</v>
      </c>
      <c r="L551" t="n" s="5">
        <v>650000.0</v>
      </c>
      <c r="M551" t="n" s="5">
        <v>5672160.0</v>
      </c>
      <c r="N551" t="n" s="5">
        <v>8.73</v>
      </c>
      <c r="O551" t="n" s="5">
        <v>5600382.8</v>
      </c>
      <c r="P551" t="n" s="5">
        <v>8.62</v>
      </c>
      <c r="Q551" t="s" s="4">
        <v>112</v>
      </c>
      <c r="R551" t="s" s="4">
        <v>1162</v>
      </c>
      <c r="S551" t="n" s="5">
        <v>5643560.0</v>
      </c>
      <c r="T551" t="n" s="5">
        <v>5600382.8</v>
      </c>
      <c r="U551" t="n" s="5">
        <v>5600382.8</v>
      </c>
    </row>
    <row r="552" spans="1:21">
      <c r="A552" t="n" s="2">
        <v>551</v>
      </c>
      <c r="B552" s="3">
        <f>HYPERLINK("https://my.zakupivli.pro/remote/dispatcher/state_purchase_lot_view/1837803", "UA-2025-11-13-008125-a")</f>
        <v/>
      </c>
      <c r="C552" t="s" s="4">
        <v>88</v>
      </c>
      <c r="D552" t="s" s="4">
        <v>1080</v>
      </c>
      <c r="E552" t="s" s="4">
        <v>970</v>
      </c>
      <c r="F552" t="s" s="4">
        <v>861</v>
      </c>
      <c r="G552" t="s" s="4">
        <v>606</v>
      </c>
      <c r="H552" t="s" s="4">
        <v>610</v>
      </c>
      <c r="I552" t="n" s="2">
        <v>7</v>
      </c>
      <c r="J552" t="s" s="4">
        <v>821</v>
      </c>
      <c r="K552" t="s" s="4">
        <v>1226</v>
      </c>
      <c r="L552" t="n" s="5">
        <v>650000.0</v>
      </c>
      <c r="M552" t="n" s="5">
        <v>5679905.4</v>
      </c>
      <c r="N552" t="n" s="5">
        <v>8.74</v>
      </c>
      <c r="O552" t="n" s="5">
        <v>5601905.39</v>
      </c>
      <c r="P552" t="n" s="5">
        <v>8.62</v>
      </c>
      <c r="Q552" t="s" s="4">
        <v>372</v>
      </c>
      <c r="R552" t="s" s="4">
        <v>930</v>
      </c>
      <c r="S552" t="n" s="5">
        <v>5651305.4</v>
      </c>
      <c r="T552" t="n" s="5">
        <v>5601905.39</v>
      </c>
      <c r="U552" t="n" s="5">
        <v>5601905.39</v>
      </c>
    </row>
    <row r="553" spans="1:21">
      <c r="A553" t="n" s="2">
        <v>552</v>
      </c>
      <c r="B553" s="3">
        <f>HYPERLINK("https://my.zakupivli.pro/remote/dispatcher/state_purchase_lot_view/1837803", "UA-2025-11-13-008125-a")</f>
        <v/>
      </c>
      <c r="C553" t="s" s="4">
        <v>88</v>
      </c>
      <c r="D553" t="s" s="4">
        <v>1080</v>
      </c>
      <c r="E553" t="s" s="4">
        <v>970</v>
      </c>
      <c r="F553" t="s" s="4">
        <v>861</v>
      </c>
      <c r="G553" t="s" s="4">
        <v>606</v>
      </c>
      <c r="H553" t="s" s="4">
        <v>610</v>
      </c>
      <c r="I553" t="n" s="2">
        <v>7</v>
      </c>
      <c r="J553" t="s" s="4">
        <v>776</v>
      </c>
      <c r="K553" t="s" s="4">
        <v>1253</v>
      </c>
      <c r="L553" t="n" s="5">
        <v>650000.0</v>
      </c>
      <c r="M553" t="n" s="5">
        <v>5717400.0</v>
      </c>
      <c r="N553" t="n" s="5">
        <v>8.80</v>
      </c>
      <c r="O553" t="n" s="5">
        <v>5640385.0</v>
      </c>
      <c r="P553" t="n" s="5">
        <v>8.68</v>
      </c>
      <c r="Q553" t="s" s="4">
        <v>440</v>
      </c>
      <c r="R553" t="s" s="4">
        <v>1120</v>
      </c>
      <c r="S553" t="n" s="5">
        <v>5668985.0</v>
      </c>
      <c r="T553" t="n" s="5">
        <v>5640385.0</v>
      </c>
      <c r="U553" t="n" s="5">
        <v>5640385.0</v>
      </c>
    </row>
    <row r="554" spans="1:21">
      <c r="A554" t="n" s="2">
        <v>553</v>
      </c>
      <c r="B554" s="3">
        <f>HYPERLINK("https://my.zakupivli.pro/remote/dispatcher/state_purchase_lot_view/1837803", "UA-2025-11-13-008125-a")</f>
        <v/>
      </c>
      <c r="C554" t="s" s="4">
        <v>88</v>
      </c>
      <c r="D554" t="s" s="4">
        <v>1080</v>
      </c>
      <c r="E554" t="s" s="4">
        <v>970</v>
      </c>
      <c r="F554" t="s" s="4">
        <v>861</v>
      </c>
      <c r="G554" t="s" s="4">
        <v>606</v>
      </c>
      <c r="H554" t="s" s="4">
        <v>610</v>
      </c>
      <c r="I554" t="n" s="2">
        <v>7</v>
      </c>
      <c r="J554" t="s" s="4">
        <v>696</v>
      </c>
      <c r="K554" t="s" s="4">
        <v>1213</v>
      </c>
      <c r="L554" t="n" s="5">
        <v>650000.0</v>
      </c>
      <c r="M554" t="n" s="5">
        <v>5668985.4</v>
      </c>
      <c r="N554" t="n" s="5">
        <v>8.72</v>
      </c>
      <c r="O554" t="n" s="5">
        <v>5668985.4</v>
      </c>
      <c r="P554" t="n" s="5">
        <v>8.72</v>
      </c>
      <c r="Q554" t="s" s="4">
        <v>456</v>
      </c>
      <c r="R554" t="s" s="4">
        <v>1180</v>
      </c>
      <c r="S554" t="n" s="5">
        <v>5668985.4</v>
      </c>
      <c r="T554" t="n" s="5">
        <v>5668985.4</v>
      </c>
      <c r="U554" t="n" s="5">
        <v>5668985.4</v>
      </c>
    </row>
    <row r="555" spans="1:21">
      <c r="A555" t="n" s="2">
        <v>554</v>
      </c>
      <c r="B555" s="3">
        <f>HYPERLINK("https://my.zakupivli.pro/remote/dispatcher/state_purchase_lot_view/1837803", "UA-2025-11-13-008125-a")</f>
        <v/>
      </c>
      <c r="C555" t="s" s="4">
        <v>88</v>
      </c>
      <c r="D555" t="s" s="4">
        <v>1080</v>
      </c>
      <c r="E555" t="s" s="4">
        <v>970</v>
      </c>
      <c r="F555" t="s" s="4">
        <v>861</v>
      </c>
      <c r="G555" t="s" s="4">
        <v>606</v>
      </c>
      <c r="H555" t="s" s="4">
        <v>610</v>
      </c>
      <c r="I555" t="n" s="2">
        <v>7</v>
      </c>
      <c r="J555" t="s" s="4">
        <v>678</v>
      </c>
      <c r="K555" t="s" s="4">
        <v>1272</v>
      </c>
      <c r="L555" t="n" s="5">
        <v>650000.0</v>
      </c>
      <c r="M555" t="n" s="5">
        <v>5707000.0</v>
      </c>
      <c r="N555" t="n" s="5">
        <v>8.78</v>
      </c>
      <c r="O555" t="n" s="5">
        <v>5707000.0</v>
      </c>
      <c r="P555" t="n" s="5">
        <v>8.78</v>
      </c>
      <c r="Q555" t="s" s="4">
        <v>536</v>
      </c>
      <c r="R555" t="s" s="4">
        <v>891</v>
      </c>
      <c r="S555" t="n" s="5">
        <v>5707000.0</v>
      </c>
      <c r="T555" t="n" s="5">
        <v>5707000.0</v>
      </c>
      <c r="U555" t="n" s="5">
        <v>5707000.0</v>
      </c>
    </row>
    <row r="556" spans="1:21">
      <c r="A556" t="n" s="2">
        <v>555</v>
      </c>
      <c r="B556" s="3">
        <f>HYPERLINK("https://my.zakupivli.pro/remote/dispatcher/state_purchase_lot_view/1837803", "UA-2025-11-13-008125-a")</f>
        <v/>
      </c>
      <c r="C556" t="s" s="4">
        <v>88</v>
      </c>
      <c r="D556" t="s" s="4">
        <v>1080</v>
      </c>
      <c r="E556" t="s" s="4">
        <v>970</v>
      </c>
      <c r="F556" t="s" s="4">
        <v>861</v>
      </c>
      <c r="G556" t="s" s="4">
        <v>606</v>
      </c>
      <c r="H556" t="s" s="4">
        <v>610</v>
      </c>
      <c r="I556" t="n" s="2">
        <v>7</v>
      </c>
      <c r="J556" t="s" s="4">
        <v>768</v>
      </c>
      <c r="K556" t="s" s="4">
        <v>1231</v>
      </c>
      <c r="L556" t="n" s="5">
        <v>650000.0</v>
      </c>
      <c r="M556" t="n" s="5">
        <v>5718905.4</v>
      </c>
      <c r="N556" t="n" s="5">
        <v>8.80</v>
      </c>
      <c r="O556" t="n" s="5">
        <v>5718905.4</v>
      </c>
      <c r="P556" t="n" s="5">
        <v>8.80</v>
      </c>
      <c r="Q556" t="s" s="4">
        <v>563</v>
      </c>
      <c r="R556" t="s" s="4">
        <v>1316</v>
      </c>
      <c r="S556" t="n" s="5">
        <v>5718905.4</v>
      </c>
      <c r="T556" t="n" s="5">
        <v>5718905.4</v>
      </c>
      <c r="U556" t="n" s="5">
        <v>5718905.4</v>
      </c>
    </row>
    <row r="557" spans="1:21">
      <c r="A557" t="n" s="2">
        <v>556</v>
      </c>
      <c r="B557" s="3">
        <f>HYPERLINK("https://my.zakupivli.pro/remote/dispatcher/state_purchase_lot_view/1835785", "UA-2025-11-12-004505-a")</f>
        <v/>
      </c>
      <c r="C557" t="s" s="4">
        <v>57</v>
      </c>
      <c r="D557" t="s" s="4">
        <v>1288</v>
      </c>
      <c r="E557" t="s" s="4">
        <v>970</v>
      </c>
      <c r="F557" t="s" s="4">
        <v>851</v>
      </c>
      <c r="G557" t="s" s="4">
        <v>607</v>
      </c>
      <c r="H557" t="s" s="4">
        <v>609</v>
      </c>
      <c r="I557" t="n" s="2">
        <v>2</v>
      </c>
      <c r="J557" t="s" s="4">
        <v>755</v>
      </c>
      <c r="K557" t="s" s="4">
        <v>1232</v>
      </c>
      <c r="L557" t="n" s="5">
        <v>32800.0</v>
      </c>
      <c r="M557" t="n" s="5">
        <v>241692.84</v>
      </c>
      <c r="N557" t="n" s="5">
        <v>7.37</v>
      </c>
      <c r="O557" t="n" s="5">
        <v>238011.08</v>
      </c>
      <c r="P557" t="n" s="5">
        <v>7.26</v>
      </c>
      <c r="Q557" t="s" s="4">
        <v>110</v>
      </c>
      <c r="R557" t="s" s="4">
        <v>1156</v>
      </c>
      <c r="S557" t="n" s="5">
        <v>240465.59</v>
      </c>
      <c r="T557" t="n" s="5">
        <v>239238.34</v>
      </c>
      <c r="U557" t="n" s="5">
        <v>238011.08</v>
      </c>
    </row>
    <row r="558" spans="1:21">
      <c r="A558" t="n" s="2">
        <v>557</v>
      </c>
      <c r="B558" s="3">
        <f>HYPERLINK("https://my.zakupivli.pro/remote/dispatcher/state_purchase_lot_view/1835785", "UA-2025-11-12-004505-a")</f>
        <v/>
      </c>
      <c r="C558" t="s" s="4">
        <v>57</v>
      </c>
      <c r="D558" t="s" s="4">
        <v>1288</v>
      </c>
      <c r="E558" t="s" s="4">
        <v>970</v>
      </c>
      <c r="F558" t="s" s="4">
        <v>851</v>
      </c>
      <c r="G558" t="s" s="4">
        <v>607</v>
      </c>
      <c r="H558" t="s" s="4">
        <v>609</v>
      </c>
      <c r="I558" t="n" s="2">
        <v>2</v>
      </c>
      <c r="J558" t="s" s="4">
        <v>695</v>
      </c>
      <c r="K558" t="s" s="4">
        <v>1223</v>
      </c>
      <c r="L558" t="n" s="5">
        <v>32800.0</v>
      </c>
      <c r="M558" t="n" s="5">
        <v>242457.6</v>
      </c>
      <c r="N558" t="n" s="5">
        <v>7.39</v>
      </c>
      <c r="O558" t="n" s="5">
        <v>238775.84</v>
      </c>
      <c r="P558" t="n" s="5">
        <v>7.28</v>
      </c>
      <c r="Q558" t="s" s="4">
        <v>446</v>
      </c>
      <c r="R558" t="s" s="4">
        <v>890</v>
      </c>
      <c r="S558" t="n" s="5">
        <v>241230.35</v>
      </c>
      <c r="T558" t="n" s="5">
        <v>240003.09</v>
      </c>
      <c r="U558" t="n" s="5">
        <v>238775.84</v>
      </c>
    </row>
    <row r="559" spans="1:21">
      <c r="A559" t="n" s="2">
        <v>558</v>
      </c>
      <c r="B559" s="3">
        <f>HYPERLINK("https://my.zakupivli.pro/remote/dispatcher/state_purchase_lot_view/1832812", "UA-2025-11-10-008565-a")</f>
        <v/>
      </c>
      <c r="C559" t="s" s="4">
        <v>6</v>
      </c>
      <c r="D559" t="s" s="4">
        <v>874</v>
      </c>
      <c r="E559" t="s" s="4">
        <v>970</v>
      </c>
      <c r="F559" t="s" s="4">
        <v>64</v>
      </c>
      <c r="G559" t="s" s="4">
        <v>4</v>
      </c>
      <c r="H559" t="s" s="4">
        <v>4</v>
      </c>
      <c r="I559" t="n" s="2">
        <v>0</v>
      </c>
      <c r="J559" t="s" s="4"/>
      <c r="K559" t="s" s="4"/>
      <c r="L559" t="n" s="5">
        <v>13610000.0</v>
      </c>
      <c r="M559" t="s" s="4"/>
      <c r="N559" t="s" s="4"/>
      <c r="O559" t="s" s="4"/>
      <c r="P559" t="s" s="4"/>
      <c r="Q559" t="s" s="4">
        <v>4</v>
      </c>
      <c r="R559" t="s" s="4"/>
      <c r="S559" t="s" s="4"/>
      <c r="T559" t="s" s="4"/>
      <c r="U559" t="s" s="4"/>
    </row>
    <row r="560" spans="1:21">
      <c r="A560" t="s" s="4">
        <v>997</v>
      </c>
    </row>
  </sheetData>
  <autoFilter ref="A1:U559"/>
  <hyperlinks>
    <hyperlink display="https://my.zakupivli.pro/remote/dispatcher/state_purchase_view/63671709" ref="B2" r:id="rId1"/>
    <hyperlink display="https://my.zakupivli.pro/remote/dispatcher/state_purchase_lot_view/1842031" ref="B3" r:id="rId2"/>
    <hyperlink display="https://my.zakupivli.pro/remote/dispatcher/state_purchase_view/63798917" ref="B4" r:id="rId3"/>
    <hyperlink display="https://my.zakupivli.pro/remote/dispatcher/state_purchase_view/63790937" ref="B5" r:id="rId4"/>
    <hyperlink display="https://my.zakupivli.pro/remote/dispatcher/state_purchase_view/63786262" ref="B6" r:id="rId5"/>
    <hyperlink display="https://my.zakupivli.pro/remote/dispatcher/state_purchase_view/63777343" ref="B7" r:id="rId6"/>
    <hyperlink display="https://my.zakupivli.pro/remote/dispatcher/state_purchase_view/63766919" ref="B8" r:id="rId7"/>
    <hyperlink display="https://my.zakupivli.pro/remote/dispatcher/state_purchase_view/63752218" ref="B9" r:id="rId8"/>
    <hyperlink display="https://my.zakupivli.pro/remote/dispatcher/state_purchase_view/63737734" ref="B10" r:id="rId9"/>
    <hyperlink display="https://my.zakupivli.pro/remote/dispatcher/state_purchase_view/63737416" ref="B11" r:id="rId10"/>
    <hyperlink display="https://my.zakupivli.pro/remote/dispatcher/state_purchase_view/63732637" ref="B12" r:id="rId11"/>
    <hyperlink display="https://my.zakupivli.pro/remote/dispatcher/state_purchase_view/63716432" ref="B13" r:id="rId12"/>
    <hyperlink display="https://my.zakupivli.pro/remote/dispatcher/state_purchase_view/63674615" ref="B14" r:id="rId13"/>
    <hyperlink display="https://my.zakupivli.pro/remote/dispatcher/state_purchase_view/63674554" ref="B15" r:id="rId14"/>
    <hyperlink display="https://my.zakupivli.pro/remote/dispatcher/state_purchase_view/63674467" ref="B16" r:id="rId15"/>
    <hyperlink display="https://my.zakupivli.pro/remote/dispatcher/state_purchase_view/63674467" ref="B17" r:id="rId16"/>
    <hyperlink display="https://my.zakupivli.pro/remote/dispatcher/state_purchase_view/63674467" ref="B18" r:id="rId17"/>
    <hyperlink display="https://my.zakupivli.pro/remote/dispatcher/state_purchase_view/63674394" ref="B19" r:id="rId18"/>
    <hyperlink display="https://my.zakupivli.pro/remote/dispatcher/state_purchase_view/63674394" ref="B20" r:id="rId19"/>
    <hyperlink display="https://my.zakupivli.pro/remote/dispatcher/state_purchase_view/63674394" ref="B21" r:id="rId20"/>
    <hyperlink display="https://my.zakupivli.pro/remote/dispatcher/state_purchase_view/63674394" ref="B22" r:id="rId21"/>
    <hyperlink display="https://my.zakupivli.pro/remote/dispatcher/state_purchase_view/63674394" ref="B23" r:id="rId22"/>
    <hyperlink display="https://my.zakupivli.pro/remote/dispatcher/state_purchase_view/63674208" ref="B24" r:id="rId23"/>
    <hyperlink display="https://my.zakupivli.pro/remote/dispatcher/state_purchase_view/63674208" ref="B25" r:id="rId24"/>
    <hyperlink display="https://my.zakupivli.pro/remote/dispatcher/state_purchase_view/63674101" ref="B26" r:id="rId25"/>
    <hyperlink display="https://my.zakupivli.pro/remote/dispatcher/state_purchase_view/63673404" ref="B27" r:id="rId26"/>
    <hyperlink display="https://my.zakupivli.pro/remote/dispatcher/state_purchase_view/63673337" ref="B28" r:id="rId27"/>
    <hyperlink display="https://my.zakupivli.pro/remote/dispatcher/state_purchase_view/63673337" ref="B29" r:id="rId28"/>
    <hyperlink display="https://my.zakupivli.pro/remote/dispatcher/state_purchase_view/63673153" ref="B30" r:id="rId29"/>
    <hyperlink display="https://my.zakupivli.pro/remote/dispatcher/state_purchase_view/63673153" ref="B31" r:id="rId30"/>
    <hyperlink display="https://my.zakupivli.pro/remote/dispatcher/state_purchase_view/63673153" ref="B32" r:id="rId31"/>
    <hyperlink display="https://my.zakupivli.pro/remote/dispatcher/state_purchase_view/63673153" ref="B33" r:id="rId32"/>
    <hyperlink display="https://my.zakupivli.pro/remote/dispatcher/state_purchase_view/63673153" ref="B34" r:id="rId33"/>
    <hyperlink display="https://my.zakupivli.pro/remote/dispatcher/state_purchase_view/63672724" ref="B35" r:id="rId34"/>
    <hyperlink display="https://my.zakupivli.pro/remote/dispatcher/state_purchase_view/63672724" ref="B36" r:id="rId35"/>
    <hyperlink display="https://my.zakupivli.pro/remote/dispatcher/state_purchase_view/63672707" ref="B37" r:id="rId36"/>
    <hyperlink display="https://my.zakupivli.pro/remote/dispatcher/state_purchase_view/63672637" ref="B38" r:id="rId37"/>
    <hyperlink display="https://my.zakupivli.pro/remote/dispatcher/state_purchase_view/63671882" ref="B39" r:id="rId38"/>
    <hyperlink display="https://my.zakupivli.pro/remote/dispatcher/state_purchase_view/63671675" ref="B40" r:id="rId39"/>
    <hyperlink display="https://my.zakupivli.pro/remote/dispatcher/state_purchase_view/63671675" ref="B41" r:id="rId40"/>
    <hyperlink display="https://my.zakupivli.pro/remote/dispatcher/state_purchase_view/63671675" ref="B42" r:id="rId41"/>
    <hyperlink display="https://my.zakupivli.pro/remote/dispatcher/state_purchase_view/63670273" ref="B43" r:id="rId42"/>
    <hyperlink display="https://my.zakupivli.pro/remote/dispatcher/state_purchase_view/63670273" ref="B44" r:id="rId43"/>
    <hyperlink display="https://my.zakupivli.pro/remote/dispatcher/state_purchase_view/63670273" ref="B45" r:id="rId44"/>
    <hyperlink display="https://my.zakupivli.pro/remote/dispatcher/state_purchase_view/63671653" ref="B46" r:id="rId45"/>
    <hyperlink display="https://my.zakupivli.pro/remote/dispatcher/state_purchase_view/63671578" ref="B47" r:id="rId46"/>
    <hyperlink display="https://my.zakupivli.pro/remote/dispatcher/state_purchase_view/63671578" ref="B48" r:id="rId47"/>
    <hyperlink display="https://my.zakupivli.pro/remote/dispatcher/state_purchase_view/63671435" ref="B49" r:id="rId48"/>
    <hyperlink display="https://my.zakupivli.pro/remote/dispatcher/state_purchase_view/63671300" ref="B50" r:id="rId49"/>
    <hyperlink display="https://my.zakupivli.pro/remote/dispatcher/state_purchase_view/63670613" ref="B51" r:id="rId50"/>
    <hyperlink display="https://my.zakupivli.pro/remote/dispatcher/state_purchase_view/63670613" ref="B52" r:id="rId51"/>
    <hyperlink display="https://my.zakupivli.pro/remote/dispatcher/state_purchase_view/63670193" ref="B53" r:id="rId52"/>
    <hyperlink display="https://my.zakupivli.pro/remote/dispatcher/state_purchase_view/63670193" ref="B54" r:id="rId53"/>
    <hyperlink display="https://my.zakupivli.pro/remote/dispatcher/state_purchase_view/63670193" ref="B55" r:id="rId54"/>
    <hyperlink display="https://my.zakupivli.pro/remote/dispatcher/state_purchase_view/63670193" ref="B56" r:id="rId55"/>
    <hyperlink display="https://my.zakupivli.pro/remote/dispatcher/state_purchase_view/63670193" ref="B57" r:id="rId56"/>
    <hyperlink display="https://my.zakupivli.pro/remote/dispatcher/state_purchase_view/63670193" ref="B58" r:id="rId57"/>
    <hyperlink display="https://my.zakupivli.pro/remote/dispatcher/state_purchase_view/63670193" ref="B59" r:id="rId58"/>
    <hyperlink display="https://my.zakupivli.pro/remote/dispatcher/state_purchase_view/63670193" ref="B60" r:id="rId59"/>
    <hyperlink display="https://my.zakupivli.pro/remote/dispatcher/state_purchase_view/63670193" ref="B61" r:id="rId60"/>
    <hyperlink display="https://my.zakupivli.pro/remote/dispatcher/state_purchase_view/63670193" ref="B62" r:id="rId61"/>
    <hyperlink display="https://my.zakupivli.pro/remote/dispatcher/state_purchase_view/63670193" ref="B63" r:id="rId62"/>
    <hyperlink display="https://my.zakupivli.pro/remote/dispatcher/state_purchase_view/63670193" ref="B64" r:id="rId63"/>
    <hyperlink display="https://my.zakupivli.pro/remote/dispatcher/state_purchase_view/63670193" ref="B65" r:id="rId64"/>
    <hyperlink display="https://my.zakupivli.pro/remote/dispatcher/state_purchase_view/63670193" ref="B66" r:id="rId65"/>
    <hyperlink display="https://my.zakupivli.pro/remote/dispatcher/state_purchase_view/63670193" ref="B67" r:id="rId66"/>
    <hyperlink display="https://my.zakupivli.pro/remote/dispatcher/state_purchase_view/63670193" ref="B68" r:id="rId67"/>
    <hyperlink display="https://my.zakupivli.pro/remote/dispatcher/state_purchase_view/63670193" ref="B69" r:id="rId68"/>
    <hyperlink display="https://my.zakupivli.pro/remote/dispatcher/state_purchase_view/63669590" ref="B70" r:id="rId69"/>
    <hyperlink display="https://my.zakupivli.pro/remote/dispatcher/state_purchase_view/63669549" ref="B71" r:id="rId70"/>
    <hyperlink display="https://my.zakupivli.pro/remote/dispatcher/state_purchase_view/63669549" ref="B72" r:id="rId71"/>
    <hyperlink display="https://my.zakupivli.pro/remote/dispatcher/state_purchase_view/63669549" ref="B73" r:id="rId72"/>
    <hyperlink display="https://my.zakupivli.pro/remote/dispatcher/state_purchase_view/63669549" ref="B74" r:id="rId73"/>
    <hyperlink display="https://my.zakupivli.pro/remote/dispatcher/state_purchase_view/63669549" ref="B75" r:id="rId74"/>
    <hyperlink display="https://my.zakupivli.pro/remote/dispatcher/state_purchase_view/63669389" ref="B76" r:id="rId75"/>
    <hyperlink display="https://my.zakupivli.pro/remote/dispatcher/state_purchase_view/63669358" ref="B77" r:id="rId76"/>
    <hyperlink display="https://my.zakupivli.pro/remote/dispatcher/state_purchase_view/63669367" ref="B78" r:id="rId77"/>
    <hyperlink display="https://my.zakupivli.pro/remote/dispatcher/state_purchase_view/63669367" ref="B79" r:id="rId78"/>
    <hyperlink display="https://my.zakupivli.pro/remote/dispatcher/state_purchase_view/63668818" ref="B80" r:id="rId79"/>
    <hyperlink display="https://my.zakupivli.pro/remote/dispatcher/state_purchase_view/63668818" ref="B81" r:id="rId80"/>
    <hyperlink display="https://my.zakupivli.pro/remote/dispatcher/state_purchase_view/63668213" ref="B82" r:id="rId81"/>
    <hyperlink display="https://my.zakupivli.pro/remote/dispatcher/state_purchase_view/63668213" ref="B83" r:id="rId82"/>
    <hyperlink display="https://my.zakupivli.pro/remote/dispatcher/state_purchase_view/63668213" ref="B84" r:id="rId83"/>
    <hyperlink display="https://my.zakupivli.pro/remote/dispatcher/state_purchase_view/63668213" ref="B85" r:id="rId84"/>
    <hyperlink display="https://my.zakupivli.pro/remote/dispatcher/state_purchase_view/63668213" ref="B86" r:id="rId85"/>
    <hyperlink display="https://my.zakupivli.pro/remote/dispatcher/state_purchase_view/63668213" ref="B87" r:id="rId86"/>
    <hyperlink display="https://my.zakupivli.pro/remote/dispatcher/state_purchase_view/63668213" ref="B88" r:id="rId87"/>
    <hyperlink display="https://my.zakupivli.pro/remote/dispatcher/state_purchase_view/63668213" ref="B89" r:id="rId88"/>
    <hyperlink display="https://my.zakupivli.pro/remote/dispatcher/state_purchase_view/63668213" ref="B90" r:id="rId89"/>
    <hyperlink display="https://my.zakupivli.pro/remote/dispatcher/state_purchase_view/63668211" ref="B91" r:id="rId90"/>
    <hyperlink display="https://my.zakupivli.pro/remote/dispatcher/state_purchase_view/63668211" ref="B92" r:id="rId91"/>
    <hyperlink display="https://my.zakupivli.pro/remote/dispatcher/state_purchase_view/63668211" ref="B93" r:id="rId92"/>
    <hyperlink display="https://my.zakupivli.pro/remote/dispatcher/state_purchase_view/63668141" ref="B94" r:id="rId93"/>
    <hyperlink display="https://my.zakupivli.pro/remote/dispatcher/state_purchase_view/63668141" ref="B95" r:id="rId94"/>
    <hyperlink display="https://my.zakupivli.pro/remote/dispatcher/state_purchase_view/63668141" ref="B96" r:id="rId95"/>
    <hyperlink display="https://my.zakupivli.pro/remote/dispatcher/state_purchase_view/63668141" ref="B97" r:id="rId96"/>
    <hyperlink display="https://my.zakupivli.pro/remote/dispatcher/state_purchase_view/63668141" ref="B98" r:id="rId97"/>
    <hyperlink display="https://my.zakupivli.pro/remote/dispatcher/state_purchase_view/63668141" ref="B99" r:id="rId98"/>
    <hyperlink display="https://my.zakupivli.pro/remote/dispatcher/state_purchase_view/63667997" ref="B100" r:id="rId99"/>
    <hyperlink display="https://my.zakupivli.pro/remote/dispatcher/state_purchase_view/63667904" ref="B101" r:id="rId100"/>
    <hyperlink display="https://my.zakupivli.pro/remote/dispatcher/state_purchase_view/63667144" ref="B102" r:id="rId101"/>
    <hyperlink display="https://my.zakupivli.pro/remote/dispatcher/state_purchase_view/63667083" ref="B103" r:id="rId102"/>
    <hyperlink display="https://my.zakupivli.pro/remote/dispatcher/state_purchase_view/63667083" ref="B104" r:id="rId103"/>
    <hyperlink display="https://my.zakupivli.pro/remote/dispatcher/state_purchase_view/63666832" ref="B105" r:id="rId104"/>
    <hyperlink display="https://my.zakupivli.pro/remote/dispatcher/state_purchase_view/63666832" ref="B106" r:id="rId105"/>
    <hyperlink display="https://my.zakupivli.pro/remote/dispatcher/state_purchase_view/63666832" ref="B107" r:id="rId106"/>
    <hyperlink display="https://my.zakupivli.pro/remote/dispatcher/state_purchase_view/63666832" ref="B108" r:id="rId107"/>
    <hyperlink display="https://my.zakupivli.pro/remote/dispatcher/state_purchase_view/63666832" ref="B109" r:id="rId108"/>
    <hyperlink display="https://my.zakupivli.pro/remote/dispatcher/state_purchase_view/63666832" ref="B110" r:id="rId109"/>
    <hyperlink display="https://my.zakupivli.pro/remote/dispatcher/state_purchase_view/63666832" ref="B111" r:id="rId110"/>
    <hyperlink display="https://my.zakupivli.pro/remote/dispatcher/state_purchase_view/63666832" ref="B112" r:id="rId111"/>
    <hyperlink display="https://my.zakupivli.pro/remote/dispatcher/state_purchase_view/63666832" ref="B113" r:id="rId112"/>
    <hyperlink display="https://my.zakupivli.pro/remote/dispatcher/state_purchase_view/63666832" ref="B114" r:id="rId113"/>
    <hyperlink display="https://my.zakupivli.pro/remote/dispatcher/state_purchase_view/63666832" ref="B115" r:id="rId114"/>
    <hyperlink display="https://my.zakupivli.pro/remote/dispatcher/state_purchase_view/63666832" ref="B116" r:id="rId115"/>
    <hyperlink display="https://my.zakupivli.pro/remote/dispatcher/state_purchase_view/63666832" ref="B117" r:id="rId116"/>
    <hyperlink display="https://my.zakupivli.pro/remote/dispatcher/state_purchase_view/63666832" ref="B118" r:id="rId117"/>
    <hyperlink display="https://my.zakupivli.pro/remote/dispatcher/state_purchase_view/63666832" ref="B119" r:id="rId118"/>
    <hyperlink display="https://my.zakupivli.pro/remote/dispatcher/state_purchase_view/63666832" ref="B120" r:id="rId119"/>
    <hyperlink display="https://my.zakupivli.pro/remote/dispatcher/state_purchase_view/63666639" ref="B121" r:id="rId120"/>
    <hyperlink display="https://my.zakupivli.pro/remote/dispatcher/state_purchase_view/63666479" ref="B122" r:id="rId121"/>
    <hyperlink display="https://my.zakupivli.pro/remote/dispatcher/state_purchase_view/63666479" ref="B123" r:id="rId122"/>
    <hyperlink display="https://my.zakupivli.pro/remote/dispatcher/state_purchase_view/63666479" ref="B124" r:id="rId123"/>
    <hyperlink display="https://my.zakupivli.pro/remote/dispatcher/state_purchase_view/63666479" ref="B125" r:id="rId124"/>
    <hyperlink display="https://my.zakupivli.pro/remote/dispatcher/state_purchase_view/63666479" ref="B126" r:id="rId125"/>
    <hyperlink display="https://my.zakupivli.pro/remote/dispatcher/state_purchase_view/63666479" ref="B127" r:id="rId126"/>
    <hyperlink display="https://my.zakupivli.pro/remote/dispatcher/state_purchase_view/63666479" ref="B128" r:id="rId127"/>
    <hyperlink display="https://my.zakupivli.pro/remote/dispatcher/state_purchase_view/63666479" ref="B129" r:id="rId128"/>
    <hyperlink display="https://my.zakupivli.pro/remote/dispatcher/state_purchase_view/63666479" ref="B130" r:id="rId129"/>
    <hyperlink display="https://my.zakupivli.pro/remote/dispatcher/state_purchase_view/63666479" ref="B131" r:id="rId130"/>
    <hyperlink display="https://my.zakupivli.pro/remote/dispatcher/state_purchase_view/63666479" ref="B132" r:id="rId131"/>
    <hyperlink display="https://my.zakupivli.pro/remote/dispatcher/state_purchase_view/63666479" ref="B133" r:id="rId132"/>
    <hyperlink display="https://my.zakupivli.pro/remote/dispatcher/state_purchase_view/63666479" ref="B134" r:id="rId133"/>
    <hyperlink display="https://my.zakupivli.pro/remote/dispatcher/state_purchase_view/63666479" ref="B135" r:id="rId134"/>
    <hyperlink display="https://my.zakupivli.pro/remote/dispatcher/state_purchase_view/63666479" ref="B136" r:id="rId135"/>
    <hyperlink display="https://my.zakupivli.pro/remote/dispatcher/state_purchase_view/63666479" ref="B137" r:id="rId136"/>
    <hyperlink display="https://my.zakupivli.pro/remote/dispatcher/state_purchase_view/63666434" ref="B138" r:id="rId137"/>
    <hyperlink display="https://my.zakupivli.pro/remote/dispatcher/state_purchase_view/63666434" ref="B139" r:id="rId138"/>
    <hyperlink display="https://my.zakupivli.pro/remote/dispatcher/state_purchase_view/63666090" ref="B140" r:id="rId139"/>
    <hyperlink display="https://my.zakupivli.pro/remote/dispatcher/state_purchase_view/63666090" ref="B141" r:id="rId140"/>
    <hyperlink display="https://my.zakupivli.pro/remote/dispatcher/state_purchase_view/63657516" ref="B142" r:id="rId141"/>
    <hyperlink display="https://my.zakupivli.pro/remote/dispatcher/state_purchase_view/63657516" ref="B143" r:id="rId142"/>
    <hyperlink display="https://my.zakupivli.pro/remote/dispatcher/state_purchase_view/63657516" ref="B144" r:id="rId143"/>
    <hyperlink display="https://my.zakupivli.pro/remote/dispatcher/state_purchase_view/63665203" ref="B145" r:id="rId144"/>
    <hyperlink display="https://my.zakupivli.pro/remote/dispatcher/state_purchase_view/63665122" ref="B146" r:id="rId145"/>
    <hyperlink display="https://my.zakupivli.pro/remote/dispatcher/state_purchase_view/63664519" ref="B147" r:id="rId146"/>
    <hyperlink display="https://my.zakupivli.pro/remote/dispatcher/state_purchase_view/63664519" ref="B148" r:id="rId147"/>
    <hyperlink display="https://my.zakupivli.pro/remote/dispatcher/state_purchase_view/63664519" ref="B149" r:id="rId148"/>
    <hyperlink display="https://my.zakupivli.pro/remote/dispatcher/state_purchase_view/63664943" ref="B150" r:id="rId149"/>
    <hyperlink display="https://my.zakupivli.pro/remote/dispatcher/state_purchase_view/63664597" ref="B151" r:id="rId150"/>
    <hyperlink display="https://my.zakupivli.pro/remote/dispatcher/state_purchase_view/63664597" ref="B152" r:id="rId151"/>
    <hyperlink display="https://my.zakupivli.pro/remote/dispatcher/state_purchase_view/63664597" ref="B153" r:id="rId152"/>
    <hyperlink display="https://my.zakupivli.pro/remote/dispatcher/state_purchase_view/63664597" ref="B154" r:id="rId153"/>
    <hyperlink display="https://my.zakupivli.pro/remote/dispatcher/state_purchase_view/63664597" ref="B155" r:id="rId154"/>
    <hyperlink display="https://my.zakupivli.pro/remote/dispatcher/state_purchase_view/63664597" ref="B156" r:id="rId155"/>
    <hyperlink display="https://my.zakupivli.pro/remote/dispatcher/state_purchase_view/63664597" ref="B157" r:id="rId156"/>
    <hyperlink display="https://my.zakupivli.pro/remote/dispatcher/state_purchase_view/63664594" ref="B158" r:id="rId157"/>
    <hyperlink display="https://my.zakupivli.pro/remote/dispatcher/state_purchase_view/63664594" ref="B159" r:id="rId158"/>
    <hyperlink display="https://my.zakupivli.pro/remote/dispatcher/state_purchase_view/63663842" ref="B160" r:id="rId159"/>
    <hyperlink display="https://my.zakupivli.pro/remote/dispatcher/state_purchase_view/63662738" ref="B161" r:id="rId160"/>
    <hyperlink display="https://my.zakupivli.pro/remote/dispatcher/state_purchase_view/63662738" ref="B162" r:id="rId161"/>
    <hyperlink display="https://my.zakupivli.pro/remote/dispatcher/state_purchase_view/63662729" ref="B163" r:id="rId162"/>
    <hyperlink display="https://my.zakupivli.pro/remote/dispatcher/state_purchase_view/63662729" ref="B164" r:id="rId163"/>
    <hyperlink display="https://my.zakupivli.pro/remote/dispatcher/state_purchase_view/63661895" ref="B165" r:id="rId164"/>
    <hyperlink display="https://my.zakupivli.pro/remote/dispatcher/state_purchase_view/63661895" ref="B166" r:id="rId165"/>
    <hyperlink display="https://my.zakupivli.pro/remote/dispatcher/state_purchase_view/63661895" ref="B167" r:id="rId166"/>
    <hyperlink display="https://my.zakupivli.pro/remote/dispatcher/state_purchase_view/63661253" ref="B168" r:id="rId167"/>
    <hyperlink display="https://my.zakupivli.pro/remote/dispatcher/state_purchase_view/63661253" ref="B169" r:id="rId168"/>
    <hyperlink display="https://my.zakupivli.pro/remote/dispatcher/state_purchase_view/63659678" ref="B170" r:id="rId169"/>
    <hyperlink display="https://my.zakupivli.pro/remote/dispatcher/state_purchase_view/63659678" ref="B171" r:id="rId170"/>
    <hyperlink display="https://my.zakupivli.pro/remote/dispatcher/state_purchase_view/63660958" ref="B172" r:id="rId171"/>
    <hyperlink display="https://my.zakupivli.pro/remote/dispatcher/state_purchase_view/63660958" ref="B173" r:id="rId172"/>
    <hyperlink display="https://my.zakupivli.pro/remote/dispatcher/state_purchase_view/63641575" ref="B174" r:id="rId173"/>
    <hyperlink display="https://my.zakupivli.pro/remote/dispatcher/state_purchase_view/63641575" ref="B175" r:id="rId174"/>
    <hyperlink display="https://my.zakupivli.pro/remote/dispatcher/state_purchase_view/63660602" ref="B176" r:id="rId175"/>
    <hyperlink display="https://my.zakupivli.pro/remote/dispatcher/state_purchase_view/63660592" ref="B177" r:id="rId176"/>
    <hyperlink display="https://my.zakupivli.pro/remote/dispatcher/state_purchase_view/63660286" ref="B178" r:id="rId177"/>
    <hyperlink display="https://my.zakupivli.pro/remote/dispatcher/state_purchase_view/63660286" ref="B179" r:id="rId178"/>
    <hyperlink display="https://my.zakupivli.pro/remote/dispatcher/state_purchase_view/63660286" ref="B180" r:id="rId179"/>
    <hyperlink display="https://my.zakupivli.pro/remote/dispatcher/state_purchase_view/63660283" ref="B181" r:id="rId180"/>
    <hyperlink display="https://my.zakupivli.pro/remote/dispatcher/state_purchase_view/63660215" ref="B182" r:id="rId181"/>
    <hyperlink display="https://my.zakupivli.pro/remote/dispatcher/state_purchase_view/63659590" ref="B183" r:id="rId182"/>
    <hyperlink display="https://my.zakupivli.pro/remote/dispatcher/state_purchase_view/63659590" ref="B184" r:id="rId183"/>
    <hyperlink display="https://my.zakupivli.pro/remote/dispatcher/state_purchase_view/63659590" ref="B185" r:id="rId184"/>
    <hyperlink display="https://my.zakupivli.pro/remote/dispatcher/state_purchase_view/63659590" ref="B186" r:id="rId185"/>
    <hyperlink display="https://my.zakupivli.pro/remote/dispatcher/state_purchase_view/63659590" ref="B187" r:id="rId186"/>
    <hyperlink display="https://my.zakupivli.pro/remote/dispatcher/state_purchase_view/63659482" ref="B188" r:id="rId187"/>
    <hyperlink display="https://my.zakupivli.pro/remote/dispatcher/state_purchase_view/63659482" ref="B189" r:id="rId188"/>
    <hyperlink display="https://my.zakupivli.pro/remote/dispatcher/state_purchase_view/63659482" ref="B190" r:id="rId189"/>
    <hyperlink display="https://my.zakupivli.pro/remote/dispatcher/state_purchase_view/63659470" ref="B191" r:id="rId190"/>
    <hyperlink display="https://my.zakupivli.pro/remote/dispatcher/state_purchase_view/63659470" ref="B192" r:id="rId191"/>
    <hyperlink display="https://my.zakupivli.pro/remote/dispatcher/state_purchase_view/63658934" ref="B193" r:id="rId192"/>
    <hyperlink display="https://my.zakupivli.pro/remote/dispatcher/state_purchase_view/63658934" ref="B194" r:id="rId193"/>
    <hyperlink display="https://my.zakupivli.pro/remote/dispatcher/state_purchase_view/63658874" ref="B195" r:id="rId194"/>
    <hyperlink display="https://my.zakupivli.pro/remote/dispatcher/state_purchase_view/63658682" ref="B196" r:id="rId195"/>
    <hyperlink display="https://my.zakupivli.pro/remote/dispatcher/state_purchase_view/63658682" ref="B197" r:id="rId196"/>
    <hyperlink display="https://my.zakupivli.pro/remote/dispatcher/state_purchase_view/63658683" ref="B198" r:id="rId197"/>
    <hyperlink display="https://my.zakupivli.pro/remote/dispatcher/state_purchase_view/63658498" ref="B199" r:id="rId198"/>
    <hyperlink display="https://my.zakupivli.pro/remote/dispatcher/state_purchase_view/63658377" ref="B200" r:id="rId199"/>
    <hyperlink display="https://my.zakupivli.pro/remote/dispatcher/state_purchase_view/63657655" ref="B201" r:id="rId200"/>
    <hyperlink display="https://my.zakupivli.pro/remote/dispatcher/state_purchase_view/63657655" ref="B202" r:id="rId201"/>
    <hyperlink display="https://my.zakupivli.pro/remote/dispatcher/state_purchase_view/63657610" ref="B203" r:id="rId202"/>
    <hyperlink display="https://my.zakupivli.pro/remote/dispatcher/state_purchase_view/63657206" ref="B204" r:id="rId203"/>
    <hyperlink display="https://my.zakupivli.pro/remote/dispatcher/state_purchase_view/63657190" ref="B205" r:id="rId204"/>
    <hyperlink display="https://my.zakupivli.pro/remote/dispatcher/state_purchase_view/63657190" ref="B206" r:id="rId205"/>
    <hyperlink display="https://my.zakupivli.pro/remote/dispatcher/state_purchase_view/63657067" ref="B207" r:id="rId206"/>
    <hyperlink display="https://my.zakupivli.pro/remote/dispatcher/state_purchase_view/63656889" ref="B208" r:id="rId207"/>
    <hyperlink display="https://my.zakupivli.pro/remote/dispatcher/state_purchase_view/63656889" ref="B209" r:id="rId208"/>
    <hyperlink display="https://my.zakupivli.pro/remote/dispatcher/state_purchase_view/63656889" ref="B210" r:id="rId209"/>
    <hyperlink display="https://my.zakupivli.pro/remote/dispatcher/state_purchase_view/63656516" ref="B211" r:id="rId210"/>
    <hyperlink display="https://my.zakupivli.pro/remote/dispatcher/state_purchase_view/63656352" ref="B212" r:id="rId211"/>
    <hyperlink display="https://my.zakupivli.pro/remote/dispatcher/state_purchase_view/63656311" ref="B213" r:id="rId212"/>
    <hyperlink display="https://my.zakupivli.pro/remote/dispatcher/state_purchase_view/63656220" ref="B214" r:id="rId213"/>
    <hyperlink display="https://my.zakupivli.pro/remote/dispatcher/state_purchase_view/63655744" ref="B215" r:id="rId214"/>
    <hyperlink display="https://my.zakupivli.pro/remote/dispatcher/state_purchase_view/63655698" ref="B216" r:id="rId215"/>
    <hyperlink display="https://my.zakupivli.pro/remote/dispatcher/state_purchase_view/63655478" ref="B217" r:id="rId216"/>
    <hyperlink display="https://my.zakupivli.pro/remote/dispatcher/state_purchase_view/63655349" ref="B218" r:id="rId217"/>
    <hyperlink display="https://my.zakupivli.pro/remote/dispatcher/state_purchase_view/63654994" ref="B219" r:id="rId218"/>
    <hyperlink display="https://my.zakupivli.pro/remote/dispatcher/state_purchase_view/63654994" ref="B220" r:id="rId219"/>
    <hyperlink display="https://my.zakupivli.pro/remote/dispatcher/state_purchase_view/63654994" ref="B221" r:id="rId220"/>
    <hyperlink display="https://my.zakupivli.pro/remote/dispatcher/state_purchase_view/63654994" ref="B222" r:id="rId221"/>
    <hyperlink display="https://my.zakupivli.pro/remote/dispatcher/state_purchase_view/63654994" ref="B223" r:id="rId222"/>
    <hyperlink display="https://my.zakupivli.pro/remote/dispatcher/state_purchase_view/63654994" ref="B224" r:id="rId223"/>
    <hyperlink display="https://my.zakupivli.pro/remote/dispatcher/state_purchase_view/63654994" ref="B225" r:id="rId224"/>
    <hyperlink display="https://my.zakupivli.pro/remote/dispatcher/state_purchase_view/63654994" ref="B226" r:id="rId225"/>
    <hyperlink display="https://my.zakupivli.pro/remote/dispatcher/state_purchase_view/63654994" ref="B227" r:id="rId226"/>
    <hyperlink display="https://my.zakupivli.pro/remote/dispatcher/state_purchase_view/63654994" ref="B228" r:id="rId227"/>
    <hyperlink display="https://my.zakupivli.pro/remote/dispatcher/state_purchase_view/63654994" ref="B229" r:id="rId228"/>
    <hyperlink display="https://my.zakupivli.pro/remote/dispatcher/state_purchase_view/63654786" ref="B230" r:id="rId229"/>
    <hyperlink display="https://my.zakupivli.pro/remote/dispatcher/state_purchase_view/63654786" ref="B231" r:id="rId230"/>
    <hyperlink display="https://my.zakupivli.pro/remote/dispatcher/state_purchase_view/63654596" ref="B232" r:id="rId231"/>
    <hyperlink display="https://my.zakupivli.pro/remote/dispatcher/state_purchase_view/63654596" ref="B233" r:id="rId232"/>
    <hyperlink display="https://my.zakupivli.pro/remote/dispatcher/state_purchase_view/63654321" ref="B234" r:id="rId233"/>
    <hyperlink display="https://my.zakupivli.pro/remote/dispatcher/state_purchase_view/63654321" ref="B235" r:id="rId234"/>
    <hyperlink display="https://my.zakupivli.pro/remote/dispatcher/state_purchase_view/63654321" ref="B236" r:id="rId235"/>
    <hyperlink display="https://my.zakupivli.pro/remote/dispatcher/state_purchase_view/63654321" ref="B237" r:id="rId236"/>
    <hyperlink display="https://my.zakupivli.pro/remote/dispatcher/state_purchase_view/63654314" ref="B238" r:id="rId237"/>
    <hyperlink display="https://my.zakupivli.pro/remote/dispatcher/state_purchase_view/63653026" ref="B239" r:id="rId238"/>
    <hyperlink display="https://my.zakupivli.pro/remote/dispatcher/state_purchase_view/63653026" ref="B240" r:id="rId239"/>
    <hyperlink display="https://my.zakupivli.pro/remote/dispatcher/state_purchase_view/63652933" ref="B241" r:id="rId240"/>
    <hyperlink display="https://my.zakupivli.pro/remote/dispatcher/state_purchase_view/63652396" ref="B242" r:id="rId241"/>
    <hyperlink display="https://my.zakupivli.pro/remote/dispatcher/state_purchase_view/63652396" ref="B243" r:id="rId242"/>
    <hyperlink display="https://my.zakupivli.pro/remote/dispatcher/state_purchase_view/63652539" ref="B244" r:id="rId243"/>
    <hyperlink display="https://my.zakupivli.pro/remote/dispatcher/state_purchase_view/63652521" ref="B245" r:id="rId244"/>
    <hyperlink display="https://my.zakupivli.pro/remote/dispatcher/state_purchase_view/63652521" ref="B246" r:id="rId245"/>
    <hyperlink display="https://my.zakupivli.pro/remote/dispatcher/state_purchase_view/63652063" ref="B247" r:id="rId246"/>
    <hyperlink display="https://my.zakupivli.pro/remote/dispatcher/state_purchase_view/63651812" ref="B248" r:id="rId247"/>
    <hyperlink display="https://my.zakupivli.pro/remote/dispatcher/state_purchase_view/63650505" ref="B249" r:id="rId248"/>
    <hyperlink display="https://my.zakupivli.pro/remote/dispatcher/state_purchase_view/63650505" ref="B250" r:id="rId249"/>
    <hyperlink display="https://my.zakupivli.pro/remote/dispatcher/state_purchase_view/63651062" ref="B251" r:id="rId250"/>
    <hyperlink display="https://my.zakupivli.pro/remote/dispatcher/state_purchase_view/63651062" ref="B252" r:id="rId251"/>
    <hyperlink display="https://my.zakupivli.pro/remote/dispatcher/state_purchase_view/63651062" ref="B253" r:id="rId252"/>
    <hyperlink display="https://my.zakupivli.pro/remote/dispatcher/state_purchase_view/63651062" ref="B254" r:id="rId253"/>
    <hyperlink display="https://my.zakupivli.pro/remote/dispatcher/state_purchase_view/63651062" ref="B255" r:id="rId254"/>
    <hyperlink display="https://my.zakupivli.pro/remote/dispatcher/state_purchase_view/63651062" ref="B256" r:id="rId255"/>
    <hyperlink display="https://my.zakupivli.pro/remote/dispatcher/state_purchase_view/63651062" ref="B257" r:id="rId256"/>
    <hyperlink display="https://my.zakupivli.pro/remote/dispatcher/state_purchase_view/63651062" ref="B258" r:id="rId257"/>
    <hyperlink display="https://my.zakupivli.pro/remote/dispatcher/state_purchase_view/63651062" ref="B259" r:id="rId258"/>
    <hyperlink display="https://my.zakupivli.pro/remote/dispatcher/state_purchase_view/63651062" ref="B260" r:id="rId259"/>
    <hyperlink display="https://my.zakupivli.pro/remote/dispatcher/state_purchase_view/63651062" ref="B261" r:id="rId260"/>
    <hyperlink display="https://my.zakupivli.pro/remote/dispatcher/state_purchase_view/63651062" ref="B262" r:id="rId261"/>
    <hyperlink display="https://my.zakupivli.pro/remote/dispatcher/state_purchase_view/63651062" ref="B263" r:id="rId262"/>
    <hyperlink display="https://my.zakupivli.pro/remote/dispatcher/state_purchase_view/63651062" ref="B264" r:id="rId263"/>
    <hyperlink display="https://my.zakupivli.pro/remote/dispatcher/state_purchase_view/63651062" ref="B265" r:id="rId264"/>
    <hyperlink display="https://my.zakupivli.pro/remote/dispatcher/state_purchase_view/63651062" ref="B266" r:id="rId265"/>
    <hyperlink display="https://my.zakupivli.pro/remote/dispatcher/state_purchase_view/63651062" ref="B267" r:id="rId266"/>
    <hyperlink display="https://my.zakupivli.pro/remote/dispatcher/state_purchase_view/63651062" ref="B268" r:id="rId267"/>
    <hyperlink display="https://my.zakupivli.pro/remote/dispatcher/state_purchase_view/63651062" ref="B269" r:id="rId268"/>
    <hyperlink display="https://my.zakupivli.pro/remote/dispatcher/state_purchase_view/63651062" ref="B270" r:id="rId269"/>
    <hyperlink display="https://my.zakupivli.pro/remote/dispatcher/state_purchase_view/63651062" ref="B271" r:id="rId270"/>
    <hyperlink display="https://my.zakupivli.pro/remote/dispatcher/state_purchase_view/63651062" ref="B272" r:id="rId271"/>
    <hyperlink display="https://my.zakupivli.pro/remote/dispatcher/state_purchase_view/63651062" ref="B273" r:id="rId272"/>
    <hyperlink display="https://my.zakupivli.pro/remote/dispatcher/state_purchase_view/63651062" ref="B274" r:id="rId273"/>
    <hyperlink display="https://my.zakupivli.pro/remote/dispatcher/state_purchase_view/63651062" ref="B275" r:id="rId274"/>
    <hyperlink display="https://my.zakupivli.pro/remote/dispatcher/state_purchase_view/63651062" ref="B276" r:id="rId275"/>
    <hyperlink display="https://my.zakupivli.pro/remote/dispatcher/state_purchase_view/63651062" ref="B277" r:id="rId276"/>
    <hyperlink display="https://my.zakupivli.pro/remote/dispatcher/state_purchase_view/63651062" ref="B278" r:id="rId277"/>
    <hyperlink display="https://my.zakupivli.pro/remote/dispatcher/state_purchase_view/63651062" ref="B279" r:id="rId278"/>
    <hyperlink display="https://my.zakupivli.pro/remote/dispatcher/state_purchase_view/63651062" ref="B280" r:id="rId279"/>
    <hyperlink display="https://my.zakupivli.pro/remote/dispatcher/state_purchase_view/63651062" ref="B281" r:id="rId280"/>
    <hyperlink display="https://my.zakupivli.pro/remote/dispatcher/state_purchase_view/63651062" ref="B282" r:id="rId281"/>
    <hyperlink display="https://my.zakupivli.pro/remote/dispatcher/state_purchase_view/63650208" ref="B283" r:id="rId282"/>
    <hyperlink display="https://my.zakupivli.pro/remote/dispatcher/state_purchase_view/63650208" ref="B284" r:id="rId283"/>
    <hyperlink display="https://my.zakupivli.pro/remote/dispatcher/state_purchase_view/63650208" ref="B285" r:id="rId284"/>
    <hyperlink display="https://my.zakupivli.pro/remote/dispatcher/state_purchase_view/63650208" ref="B286" r:id="rId285"/>
    <hyperlink display="https://my.zakupivli.pro/remote/dispatcher/state_purchase_view/63650085" ref="B287" r:id="rId286"/>
    <hyperlink display="https://my.zakupivli.pro/remote/dispatcher/state_purchase_view/63650085" ref="B288" r:id="rId287"/>
    <hyperlink display="https://my.zakupivli.pro/remote/dispatcher/state_purchase_view/63650019" ref="B289" r:id="rId288"/>
    <hyperlink display="https://my.zakupivli.pro/remote/dispatcher/state_purchase_view/63649812" ref="B290" r:id="rId289"/>
    <hyperlink display="https://my.zakupivli.pro/remote/dispatcher/state_purchase_view/63649760" ref="B291" r:id="rId290"/>
    <hyperlink display="https://my.zakupivli.pro/remote/dispatcher/state_purchase_view/63649760" ref="B292" r:id="rId291"/>
    <hyperlink display="https://my.zakupivli.pro/remote/dispatcher/state_purchase_view/63649760" ref="B293" r:id="rId292"/>
    <hyperlink display="https://my.zakupivli.pro/remote/dispatcher/state_purchase_view/63649601" ref="B294" r:id="rId293"/>
    <hyperlink display="https://my.zakupivli.pro/remote/dispatcher/state_purchase_view/63649555" ref="B295" r:id="rId294"/>
    <hyperlink display="https://my.zakupivli.pro/remote/dispatcher/state_purchase_view/63649555" ref="B296" r:id="rId295"/>
    <hyperlink display="https://my.zakupivli.pro/remote/dispatcher/state_purchase_view/63648958" ref="B297" r:id="rId296"/>
    <hyperlink display="https://my.zakupivli.pro/remote/dispatcher/state_purchase_view/63649475" ref="B298" r:id="rId297"/>
    <hyperlink display="https://my.zakupivli.pro/remote/dispatcher/state_purchase_view/63649475" ref="B299" r:id="rId298"/>
    <hyperlink display="https://my.zakupivli.pro/remote/dispatcher/state_purchase_view/63649381" ref="B300" r:id="rId299"/>
    <hyperlink display="https://my.zakupivli.pro/remote/dispatcher/state_purchase_view/63648814" ref="B301" r:id="rId300"/>
    <hyperlink display="https://my.zakupivli.pro/remote/dispatcher/state_purchase_view/63648113" ref="B302" r:id="rId301"/>
    <hyperlink display="https://my.zakupivli.pro/remote/dispatcher/state_purchase_view/63647569" ref="B303" r:id="rId302"/>
    <hyperlink display="https://my.zakupivli.pro/remote/dispatcher/state_purchase_view/63647569" ref="B304" r:id="rId303"/>
    <hyperlink display="https://my.zakupivli.pro/remote/dispatcher/state_purchase_view/63647569" ref="B305" r:id="rId304"/>
    <hyperlink display="https://my.zakupivli.pro/remote/dispatcher/state_purchase_view/63647569" ref="B306" r:id="rId305"/>
    <hyperlink display="https://my.zakupivli.pro/remote/dispatcher/state_purchase_view/63647569" ref="B307" r:id="rId306"/>
    <hyperlink display="https://my.zakupivli.pro/remote/dispatcher/state_purchase_view/63647569" ref="B308" r:id="rId307"/>
    <hyperlink display="https://my.zakupivli.pro/remote/dispatcher/state_purchase_view/63647576" ref="B309" r:id="rId308"/>
    <hyperlink display="https://my.zakupivli.pro/remote/dispatcher/state_purchase_view/63647576" ref="B310" r:id="rId309"/>
    <hyperlink display="https://my.zakupivli.pro/remote/dispatcher/state_purchase_view/63647473" ref="B311" r:id="rId310"/>
    <hyperlink display="https://my.zakupivli.pro/remote/dispatcher/state_purchase_view/63647410" ref="B312" r:id="rId311"/>
    <hyperlink display="https://my.zakupivli.pro/remote/dispatcher/state_purchase_view/63647357" ref="B313" r:id="rId312"/>
    <hyperlink display="https://my.zakupivli.pro/remote/dispatcher/state_purchase_view/63647357" ref="B314" r:id="rId313"/>
    <hyperlink display="https://my.zakupivli.pro/remote/dispatcher/state_purchase_view/63647346" ref="B315" r:id="rId314"/>
    <hyperlink display="https://my.zakupivli.pro/remote/dispatcher/state_purchase_view/63647346" ref="B316" r:id="rId315"/>
    <hyperlink display="https://my.zakupivli.pro/remote/dispatcher/state_purchase_view/63647346" ref="B317" r:id="rId316"/>
    <hyperlink display="https://my.zakupivli.pro/remote/dispatcher/state_purchase_view/63647346" ref="B318" r:id="rId317"/>
    <hyperlink display="https://my.zakupivli.pro/remote/dispatcher/state_purchase_view/63647346" ref="B319" r:id="rId318"/>
    <hyperlink display="https://my.zakupivli.pro/remote/dispatcher/state_purchase_view/63647346" ref="B320" r:id="rId319"/>
    <hyperlink display="https://my.zakupivli.pro/remote/dispatcher/state_purchase_view/63647346" ref="B321" r:id="rId320"/>
    <hyperlink display="https://my.zakupivli.pro/remote/dispatcher/state_purchase_view/63647346" ref="B322" r:id="rId321"/>
    <hyperlink display="https://my.zakupivli.pro/remote/dispatcher/state_purchase_view/63647346" ref="B323" r:id="rId322"/>
    <hyperlink display="https://my.zakupivli.pro/remote/dispatcher/state_purchase_view/63647346" ref="B324" r:id="rId323"/>
    <hyperlink display="https://my.zakupivli.pro/remote/dispatcher/state_purchase_view/63647346" ref="B325" r:id="rId324"/>
    <hyperlink display="https://my.zakupivli.pro/remote/dispatcher/state_purchase_view/63647346" ref="B326" r:id="rId325"/>
    <hyperlink display="https://my.zakupivli.pro/remote/dispatcher/state_purchase_view/63647346" ref="B327" r:id="rId326"/>
    <hyperlink display="https://my.zakupivli.pro/remote/dispatcher/state_purchase_view/63647346" ref="B328" r:id="rId327"/>
    <hyperlink display="https://my.zakupivli.pro/remote/dispatcher/state_purchase_view/63647346" ref="B329" r:id="rId328"/>
    <hyperlink display="https://my.zakupivli.pro/remote/dispatcher/state_purchase_view/63647346" ref="B330" r:id="rId329"/>
    <hyperlink display="https://my.zakupivli.pro/remote/dispatcher/state_purchase_view/63647346" ref="B331" r:id="rId330"/>
    <hyperlink display="https://my.zakupivli.pro/remote/dispatcher/state_purchase_view/63647346" ref="B332" r:id="rId331"/>
    <hyperlink display="https://my.zakupivli.pro/remote/dispatcher/state_purchase_view/63647346" ref="B333" r:id="rId332"/>
    <hyperlink display="https://my.zakupivli.pro/remote/dispatcher/state_purchase_view/63647241" ref="B334" r:id="rId333"/>
    <hyperlink display="https://my.zakupivli.pro/remote/dispatcher/state_purchase_view/63647241" ref="B335" r:id="rId334"/>
    <hyperlink display="https://my.zakupivli.pro/remote/dispatcher/state_purchase_view/63647197" ref="B336" r:id="rId335"/>
    <hyperlink display="https://my.zakupivli.pro/remote/dispatcher/state_purchase_view/63647196" ref="B337" r:id="rId336"/>
    <hyperlink display="https://my.zakupivli.pro/remote/dispatcher/state_purchase_view/63647126" ref="B338" r:id="rId337"/>
    <hyperlink display="https://my.zakupivli.pro/remote/dispatcher/state_purchase_view/63646716" ref="B339" r:id="rId338"/>
    <hyperlink display="https://my.zakupivli.pro/remote/dispatcher/state_purchase_view/63646364" ref="B340" r:id="rId339"/>
    <hyperlink display="https://my.zakupivli.pro/remote/dispatcher/state_purchase_view/63646364" ref="B341" r:id="rId340"/>
    <hyperlink display="https://my.zakupivli.pro/remote/dispatcher/state_purchase_view/63646501" ref="B342" r:id="rId341"/>
    <hyperlink display="https://my.zakupivli.pro/remote/dispatcher/state_purchase_view/63646501" ref="B343" r:id="rId342"/>
    <hyperlink display="https://my.zakupivli.pro/remote/dispatcher/state_purchase_view/63646501" ref="B344" r:id="rId343"/>
    <hyperlink display="https://my.zakupivli.pro/remote/dispatcher/state_purchase_view/63646391" ref="B345" r:id="rId344"/>
    <hyperlink display="https://my.zakupivli.pro/remote/dispatcher/state_purchase_view/63646359" ref="B346" r:id="rId345"/>
    <hyperlink display="https://my.zakupivli.pro/remote/dispatcher/state_purchase_view/63646359" ref="B347" r:id="rId346"/>
    <hyperlink display="https://my.zakupivli.pro/remote/dispatcher/state_purchase_view/63646345" ref="B348" r:id="rId347"/>
    <hyperlink display="https://my.zakupivli.pro/remote/dispatcher/state_purchase_view/63646299" ref="B349" r:id="rId348"/>
    <hyperlink display="https://my.zakupivli.pro/remote/dispatcher/state_purchase_view/63646151" ref="B350" r:id="rId349"/>
    <hyperlink display="https://my.zakupivli.pro/remote/dispatcher/state_purchase_view/63646151" ref="B351" r:id="rId350"/>
    <hyperlink display="https://my.zakupivli.pro/remote/dispatcher/state_purchase_view/63646151" ref="B352" r:id="rId351"/>
    <hyperlink display="https://my.zakupivli.pro/remote/dispatcher/state_purchase_view/63646151" ref="B353" r:id="rId352"/>
    <hyperlink display="https://my.zakupivli.pro/remote/dispatcher/state_purchase_view/63646151" ref="B354" r:id="rId353"/>
    <hyperlink display="https://my.zakupivli.pro/remote/dispatcher/state_purchase_view/63646151" ref="B355" r:id="rId354"/>
    <hyperlink display="https://my.zakupivli.pro/remote/dispatcher/state_purchase_view/63646151" ref="B356" r:id="rId355"/>
    <hyperlink display="https://my.zakupivli.pro/remote/dispatcher/state_purchase_view/63646151" ref="B357" r:id="rId356"/>
    <hyperlink display="https://my.zakupivli.pro/remote/dispatcher/state_purchase_view/63646151" ref="B358" r:id="rId357"/>
    <hyperlink display="https://my.zakupivli.pro/remote/dispatcher/state_purchase_view/63646151" ref="B359" r:id="rId358"/>
    <hyperlink display="https://my.zakupivli.pro/remote/dispatcher/state_purchase_view/63646151" ref="B360" r:id="rId359"/>
    <hyperlink display="https://my.zakupivli.pro/remote/dispatcher/state_purchase_view/63646151" ref="B361" r:id="rId360"/>
    <hyperlink display="https://my.zakupivli.pro/remote/dispatcher/state_purchase_view/63646151" ref="B362" r:id="rId361"/>
    <hyperlink display="https://my.zakupivli.pro/remote/dispatcher/state_purchase_view/63646151" ref="B363" r:id="rId362"/>
    <hyperlink display="https://my.zakupivli.pro/remote/dispatcher/state_purchase_view/63646151" ref="B364" r:id="rId363"/>
    <hyperlink display="https://my.zakupivli.pro/remote/dispatcher/state_purchase_view/63646151" ref="B365" r:id="rId364"/>
    <hyperlink display="https://my.zakupivli.pro/remote/dispatcher/state_purchase_view/63646151" ref="B366" r:id="rId365"/>
    <hyperlink display="https://my.zakupivli.pro/remote/dispatcher/state_purchase_view/63646151" ref="B367" r:id="rId366"/>
    <hyperlink display="https://my.zakupivli.pro/remote/dispatcher/state_purchase_view/63646151" ref="B368" r:id="rId367"/>
    <hyperlink display="https://my.zakupivli.pro/remote/dispatcher/state_purchase_view/63646151" ref="B369" r:id="rId368"/>
    <hyperlink display="https://my.zakupivli.pro/remote/dispatcher/state_purchase_view/63646151" ref="B370" r:id="rId369"/>
    <hyperlink display="https://my.zakupivli.pro/remote/dispatcher/state_purchase_view/63646151" ref="B371" r:id="rId370"/>
    <hyperlink display="https://my.zakupivli.pro/remote/dispatcher/state_purchase_view/63645850" ref="B372" r:id="rId371"/>
    <hyperlink display="https://my.zakupivli.pro/remote/dispatcher/state_purchase_view/63645850" ref="B373" r:id="rId372"/>
    <hyperlink display="https://my.zakupivli.pro/remote/dispatcher/state_purchase_view/63645850" ref="B374" r:id="rId373"/>
    <hyperlink display="https://my.zakupivli.pro/remote/dispatcher/state_purchase_view/63645831" ref="B375" r:id="rId374"/>
    <hyperlink display="https://my.zakupivli.pro/remote/dispatcher/state_purchase_view/63645708" ref="B376" r:id="rId375"/>
    <hyperlink display="https://my.zakupivli.pro/remote/dispatcher/state_purchase_view/63645708" ref="B377" r:id="rId376"/>
    <hyperlink display="https://my.zakupivli.pro/remote/dispatcher/state_purchase_view/63645708" ref="B378" r:id="rId377"/>
    <hyperlink display="https://my.zakupivli.pro/remote/dispatcher/state_purchase_view/63645708" ref="B379" r:id="rId378"/>
    <hyperlink display="https://my.zakupivli.pro/remote/dispatcher/state_purchase_view/63645708" ref="B380" r:id="rId379"/>
    <hyperlink display="https://my.zakupivli.pro/remote/dispatcher/state_purchase_view/63645708" ref="B381" r:id="rId380"/>
    <hyperlink display="https://my.zakupivli.pro/remote/dispatcher/state_purchase_view/63644744" ref="B382" r:id="rId381"/>
    <hyperlink display="https://my.zakupivli.pro/remote/dispatcher/state_purchase_view/63644700" ref="B383" r:id="rId382"/>
    <hyperlink display="https://my.zakupivli.pro/remote/dispatcher/state_purchase_view/63644342" ref="B384" r:id="rId383"/>
    <hyperlink display="https://my.zakupivli.pro/remote/dispatcher/state_purchase_view/63643945" ref="B385" r:id="rId384"/>
    <hyperlink display="https://my.zakupivli.pro/remote/dispatcher/state_purchase_view/63643945" ref="B386" r:id="rId385"/>
    <hyperlink display="https://my.zakupivli.pro/remote/dispatcher/state_purchase_view/63643945" ref="B387" r:id="rId386"/>
    <hyperlink display="https://my.zakupivli.pro/remote/dispatcher/state_purchase_view/63643945" ref="B388" r:id="rId387"/>
    <hyperlink display="https://my.zakupivli.pro/remote/dispatcher/state_purchase_view/63643945" ref="B389" r:id="rId388"/>
    <hyperlink display="https://my.zakupivli.pro/remote/dispatcher/state_purchase_view/63643945" ref="B390" r:id="rId389"/>
    <hyperlink display="https://my.zakupivli.pro/remote/dispatcher/state_purchase_view/63643945" ref="B391" r:id="rId390"/>
    <hyperlink display="https://my.zakupivli.pro/remote/dispatcher/state_purchase_view/63643945" ref="B392" r:id="rId391"/>
    <hyperlink display="https://my.zakupivli.pro/remote/dispatcher/state_purchase_view/63643945" ref="B393" r:id="rId392"/>
    <hyperlink display="https://my.zakupivli.pro/remote/dispatcher/state_purchase_view/63643945" ref="B394" r:id="rId393"/>
    <hyperlink display="https://my.zakupivli.pro/remote/dispatcher/state_purchase_view/63643945" ref="B395" r:id="rId394"/>
    <hyperlink display="https://my.zakupivli.pro/remote/dispatcher/state_purchase_view/63643945" ref="B396" r:id="rId395"/>
    <hyperlink display="https://my.zakupivli.pro/remote/dispatcher/state_purchase_view/63643945" ref="B397" r:id="rId396"/>
    <hyperlink display="https://my.zakupivli.pro/remote/dispatcher/state_purchase_view/63643945" ref="B398" r:id="rId397"/>
    <hyperlink display="https://my.zakupivli.pro/remote/dispatcher/state_purchase_view/63643945" ref="B399" r:id="rId398"/>
    <hyperlink display="https://my.zakupivli.pro/remote/dispatcher/state_purchase_view/63643926" ref="B400" r:id="rId399"/>
    <hyperlink display="https://my.zakupivli.pro/remote/dispatcher/state_purchase_view/63643404" ref="B401" r:id="rId400"/>
    <hyperlink display="https://my.zakupivli.pro/remote/dispatcher/state_purchase_view/63643253" ref="B402" r:id="rId401"/>
    <hyperlink display="https://my.zakupivli.pro/remote/dispatcher/state_purchase_view/63643253" ref="B403" r:id="rId402"/>
    <hyperlink display="https://my.zakupivli.pro/remote/dispatcher/state_purchase_view/63642974" ref="B404" r:id="rId403"/>
    <hyperlink display="https://my.zakupivli.pro/remote/dispatcher/state_purchase_view/63642929" ref="B405" r:id="rId404"/>
    <hyperlink display="https://my.zakupivli.pro/remote/dispatcher/state_purchase_view/63642929" ref="B406" r:id="rId405"/>
    <hyperlink display="https://my.zakupivli.pro/remote/dispatcher/state_purchase_view/63642929" ref="B407" r:id="rId406"/>
    <hyperlink display="https://my.zakupivli.pro/remote/dispatcher/state_purchase_view/63642929" ref="B408" r:id="rId407"/>
    <hyperlink display="https://my.zakupivli.pro/remote/dispatcher/state_purchase_view/63642929" ref="B409" r:id="rId408"/>
    <hyperlink display="https://my.zakupivli.pro/remote/dispatcher/state_purchase_view/63642929" ref="B410" r:id="rId409"/>
    <hyperlink display="https://my.zakupivli.pro/remote/dispatcher/state_purchase_view/63642584" ref="B411" r:id="rId410"/>
    <hyperlink display="https://my.zakupivli.pro/remote/dispatcher/state_purchase_view/63642519" ref="B412" r:id="rId411"/>
    <hyperlink display="https://my.zakupivli.pro/remote/dispatcher/state_purchase_view/63642519" ref="B413" r:id="rId412"/>
    <hyperlink display="https://my.zakupivli.pro/remote/dispatcher/state_purchase_view/63642519" ref="B414" r:id="rId413"/>
    <hyperlink display="https://my.zakupivli.pro/remote/dispatcher/state_purchase_view/63642490" ref="B415" r:id="rId414"/>
    <hyperlink display="https://my.zakupivli.pro/remote/dispatcher/state_purchase_view/63642470" ref="B416" r:id="rId415"/>
    <hyperlink display="https://my.zakupivli.pro/remote/dispatcher/state_purchase_view/63642344" ref="B417" r:id="rId416"/>
    <hyperlink display="https://my.zakupivli.pro/remote/dispatcher/state_purchase_view/63642344" ref="B418" r:id="rId417"/>
    <hyperlink display="https://my.zakupivli.pro/remote/dispatcher/state_purchase_view/63641745" ref="B419" r:id="rId418"/>
    <hyperlink display="https://my.zakupivli.pro/remote/dispatcher/state_purchase_view/63640750" ref="B420" r:id="rId419"/>
    <hyperlink display="https://my.zakupivli.pro/remote/dispatcher/state_purchase_view/63640621" ref="B421" r:id="rId420"/>
    <hyperlink display="https://my.zakupivli.pro/remote/dispatcher/state_purchase_view/63640621" ref="B422" r:id="rId421"/>
    <hyperlink display="https://my.zakupivli.pro/remote/dispatcher/state_purchase_view/63640621" ref="B423" r:id="rId422"/>
    <hyperlink display="https://my.zakupivli.pro/remote/dispatcher/state_purchase_view/63640621" ref="B424" r:id="rId423"/>
    <hyperlink display="https://my.zakupivli.pro/remote/dispatcher/state_purchase_view/63640621" ref="B425" r:id="rId424"/>
    <hyperlink display="https://my.zakupivli.pro/remote/dispatcher/state_purchase_view/63640621" ref="B426" r:id="rId425"/>
    <hyperlink display="https://my.zakupivli.pro/remote/dispatcher/state_purchase_view/63640618" ref="B427" r:id="rId426"/>
    <hyperlink display="https://my.zakupivli.pro/remote/dispatcher/state_purchase_view/63640551" ref="B428" r:id="rId427"/>
    <hyperlink display="https://my.zakupivli.pro/remote/dispatcher/state_purchase_view/63640551" ref="B429" r:id="rId428"/>
    <hyperlink display="https://my.zakupivli.pro/remote/dispatcher/state_purchase_view/63640551" ref="B430" r:id="rId429"/>
    <hyperlink display="https://my.zakupivli.pro/remote/dispatcher/state_purchase_view/63640551" ref="B431" r:id="rId430"/>
    <hyperlink display="https://my.zakupivli.pro/remote/dispatcher/state_purchase_view/63640551" ref="B432" r:id="rId431"/>
    <hyperlink display="https://my.zakupivli.pro/remote/dispatcher/state_purchase_view/63640551" ref="B433" r:id="rId432"/>
    <hyperlink display="https://my.zakupivli.pro/remote/dispatcher/state_purchase_view/63640551" ref="B434" r:id="rId433"/>
    <hyperlink display="https://my.zakupivli.pro/remote/dispatcher/state_purchase_view/63640551" ref="B435" r:id="rId434"/>
    <hyperlink display="https://my.zakupivli.pro/remote/dispatcher/state_purchase_view/63640551" ref="B436" r:id="rId435"/>
    <hyperlink display="https://my.zakupivli.pro/remote/dispatcher/state_purchase_view/63640551" ref="B437" r:id="rId436"/>
    <hyperlink display="https://my.zakupivli.pro/remote/dispatcher/state_purchase_view/63640551" ref="B438" r:id="rId437"/>
    <hyperlink display="https://my.zakupivli.pro/remote/dispatcher/state_purchase_view/63640551" ref="B439" r:id="rId438"/>
    <hyperlink display="https://my.zakupivli.pro/remote/dispatcher/state_purchase_view/63640551" ref="B440" r:id="rId439"/>
    <hyperlink display="https://my.zakupivli.pro/remote/dispatcher/state_purchase_view/63633903" ref="B441" r:id="rId440"/>
    <hyperlink display="https://my.zakupivli.pro/remote/dispatcher/state_purchase_view/63640089" ref="B442" r:id="rId441"/>
    <hyperlink display="https://my.zakupivli.pro/remote/dispatcher/state_purchase_view/63640089" ref="B443" r:id="rId442"/>
    <hyperlink display="https://my.zakupivli.pro/remote/dispatcher/state_purchase_view/63639755" ref="B444" r:id="rId443"/>
    <hyperlink display="https://my.zakupivli.pro/remote/dispatcher/state_purchase_view/63625540" ref="B445" r:id="rId444"/>
    <hyperlink display="https://my.zakupivli.pro/remote/dispatcher/state_purchase_view/63639102" ref="B446" r:id="rId445"/>
    <hyperlink display="https://my.zakupivli.pro/remote/dispatcher/state_purchase_view/63638688" ref="B447" r:id="rId446"/>
    <hyperlink display="https://my.zakupivli.pro/remote/dispatcher/state_purchase_view/63638468" ref="B448" r:id="rId447"/>
    <hyperlink display="https://my.zakupivli.pro/remote/dispatcher/state_purchase_view/63638468" ref="B449" r:id="rId448"/>
    <hyperlink display="https://my.zakupivli.pro/remote/dispatcher/state_purchase_view/63638432" ref="B450" r:id="rId449"/>
    <hyperlink display="https://my.zakupivli.pro/remote/dispatcher/state_purchase_view/63638432" ref="B451" r:id="rId450"/>
    <hyperlink display="https://my.zakupivli.pro/remote/dispatcher/state_purchase_view/63638432" ref="B452" r:id="rId451"/>
    <hyperlink display="https://my.zakupivli.pro/remote/dispatcher/state_purchase_view/63638432" ref="B453" r:id="rId452"/>
    <hyperlink display="https://my.zakupivli.pro/remote/dispatcher/state_purchase_view/63638432" ref="B454" r:id="rId453"/>
    <hyperlink display="https://my.zakupivli.pro/remote/dispatcher/state_purchase_view/63638224" ref="B455" r:id="rId454"/>
    <hyperlink display="https://my.zakupivli.pro/remote/dispatcher/state_purchase_view/63637915" ref="B456" r:id="rId455"/>
    <hyperlink display="https://my.zakupivli.pro/remote/dispatcher/state_purchase_view/63637790" ref="B457" r:id="rId456"/>
    <hyperlink display="https://my.zakupivli.pro/remote/dispatcher/state_purchase_view/63637512" ref="B458" r:id="rId457"/>
    <hyperlink display="https://my.zakupivli.pro/remote/dispatcher/state_purchase_view/63637136" ref="B459" r:id="rId458"/>
    <hyperlink display="https://my.zakupivli.pro/remote/dispatcher/state_purchase_view/63635735" ref="B460" r:id="rId459"/>
    <hyperlink display="https://my.zakupivli.pro/remote/dispatcher/state_purchase_view/63634994" ref="B461" r:id="rId460"/>
    <hyperlink display="https://my.zakupivli.pro/remote/dispatcher/state_purchase_view/63634920" ref="B462" r:id="rId461"/>
    <hyperlink display="https://my.zakupivli.pro/remote/dispatcher/state_purchase_view/63634381" ref="B463" r:id="rId462"/>
    <hyperlink display="https://my.zakupivli.pro/remote/dispatcher/state_purchase_view/63633585" ref="B464" r:id="rId463"/>
    <hyperlink display="https://my.zakupivli.pro/remote/dispatcher/state_purchase_view/63629819" ref="B465" r:id="rId464"/>
    <hyperlink display="https://my.zakupivli.pro/remote/dispatcher/state_purchase_view/63629819" ref="B466" r:id="rId465"/>
    <hyperlink display="https://my.zakupivli.pro/remote/dispatcher/state_purchase_view/63629819" ref="B467" r:id="rId466"/>
    <hyperlink display="https://my.zakupivli.pro/remote/dispatcher/state_purchase_view/63629541" ref="B468" r:id="rId467"/>
    <hyperlink display="https://my.zakupivli.pro/remote/dispatcher/state_purchase_view/63626531" ref="B469" r:id="rId468"/>
    <hyperlink display="https://my.zakupivli.pro/remote/dispatcher/state_purchase_view/63622517" ref="B470" r:id="rId469"/>
    <hyperlink display="https://my.zakupivli.pro/remote/dispatcher/state_purchase_view/63622517" ref="B471" r:id="rId470"/>
    <hyperlink display="https://my.zakupivli.pro/remote/dispatcher/state_purchase_view/63622517" ref="B472" r:id="rId471"/>
    <hyperlink display="https://my.zakupivli.pro/remote/dispatcher/state_purchase_view/63622517" ref="B473" r:id="rId472"/>
    <hyperlink display="https://my.zakupivli.pro/remote/dispatcher/state_purchase_view/63616591" ref="B474" r:id="rId473"/>
    <hyperlink display="https://my.zakupivli.pro/remote/dispatcher/state_purchase_view/63616591" ref="B475" r:id="rId474"/>
    <hyperlink display="https://my.zakupivli.pro/remote/dispatcher/state_purchase_view/63616591" ref="B476" r:id="rId475"/>
    <hyperlink display="https://my.zakupivli.pro/remote/dispatcher/state_purchase_view/63616591" ref="B477" r:id="rId476"/>
    <hyperlink display="https://my.zakupivli.pro/remote/dispatcher/state_purchase_view/63609477" ref="B478" r:id="rId477"/>
    <hyperlink display="https://my.zakupivli.pro/remote/dispatcher/state_purchase_view/63608638" ref="B479" r:id="rId478"/>
    <hyperlink display="https://my.zakupivli.pro/remote/dispatcher/state_purchase_view/63608638" ref="B480" r:id="rId479"/>
    <hyperlink display="https://my.zakupivli.pro/remote/dispatcher/state_purchase_view/63608638" ref="B481" r:id="rId480"/>
    <hyperlink display="https://my.zakupivli.pro/remote/dispatcher/state_purchase_view/63608638" ref="B482" r:id="rId481"/>
    <hyperlink display="https://my.zakupivli.pro/remote/dispatcher/state_purchase_view/63605834" ref="B483" r:id="rId482"/>
    <hyperlink display="https://my.zakupivli.pro/remote/dispatcher/state_purchase_view/63604846" ref="B484" r:id="rId483"/>
    <hyperlink display="https://my.zakupivli.pro/remote/dispatcher/state_purchase_view/63594266" ref="B485" r:id="rId484"/>
    <hyperlink display="https://my.zakupivli.pro/remote/dispatcher/state_purchase_view/63594266" ref="B486" r:id="rId485"/>
    <hyperlink display="https://my.zakupivli.pro/remote/dispatcher/state_purchase_view/63594266" ref="B487" r:id="rId486"/>
    <hyperlink display="https://my.zakupivli.pro/remote/dispatcher/state_purchase_view/63594266" ref="B488" r:id="rId487"/>
    <hyperlink display="https://my.zakupivli.pro/remote/dispatcher/state_purchase_view/63594266" ref="B489" r:id="rId488"/>
    <hyperlink display="https://my.zakupivli.pro/remote/dispatcher/state_purchase_view/63594266" ref="B490" r:id="rId489"/>
    <hyperlink display="https://my.zakupivli.pro/remote/dispatcher/state_purchase_view/63594266" ref="B491" r:id="rId490"/>
    <hyperlink display="https://my.zakupivli.pro/remote/dispatcher/state_purchase_view/63594266" ref="B492" r:id="rId491"/>
    <hyperlink display="https://my.zakupivli.pro/remote/dispatcher/state_purchase_view/63594266" ref="B493" r:id="rId492"/>
    <hyperlink display="https://my.zakupivli.pro/remote/dispatcher/state_purchase_view/63594266" ref="B494" r:id="rId493"/>
    <hyperlink display="https://my.zakupivli.pro/remote/dispatcher/state_purchase_view/63594266" ref="B495" r:id="rId494"/>
    <hyperlink display="https://my.zakupivli.pro/remote/dispatcher/state_purchase_view/63594266" ref="B496" r:id="rId495"/>
    <hyperlink display="https://my.zakupivli.pro/remote/dispatcher/state_purchase_view/63594266" ref="B497" r:id="rId496"/>
    <hyperlink display="https://my.zakupivli.pro/remote/dispatcher/state_purchase_view/63594266" ref="B498" r:id="rId497"/>
    <hyperlink display="https://my.zakupivli.pro/remote/dispatcher/state_purchase_view/63580685" ref="B499" r:id="rId498"/>
    <hyperlink display="https://my.zakupivli.pro/remote/dispatcher/state_purchase_view/63574627" ref="B500" r:id="rId499"/>
    <hyperlink display="https://my.zakupivli.pro/remote/dispatcher/state_purchase_view/63543184" ref="B501" r:id="rId500"/>
    <hyperlink display="https://my.zakupivli.pro/remote/dispatcher/state_purchase_view/63543184" ref="B502" r:id="rId501"/>
    <hyperlink display="https://my.zakupivli.pro/remote/dispatcher/state_purchase_view/63566363" ref="B503" r:id="rId502"/>
    <hyperlink display="https://my.zakupivli.pro/remote/dispatcher/state_purchase_view/63566363" ref="B504" r:id="rId503"/>
    <hyperlink display="https://my.zakupivli.pro/remote/dispatcher/state_purchase_view/63566363" ref="B505" r:id="rId504"/>
    <hyperlink display="https://my.zakupivli.pro/remote/dispatcher/state_purchase_view/63566363" ref="B506" r:id="rId505"/>
    <hyperlink display="https://my.zakupivli.pro/remote/dispatcher/state_purchase_view/63566363" ref="B507" r:id="rId506"/>
    <hyperlink display="https://my.zakupivli.pro/remote/dispatcher/state_purchase_lot_view/1842635" ref="B508" r:id="rId507"/>
    <hyperlink display="https://my.zakupivli.pro/remote/dispatcher/state_purchase_lot_view/1842613" ref="B509" r:id="rId508"/>
    <hyperlink display="https://my.zakupivli.pro/remote/dispatcher/state_purchase_lot_view/1842577" ref="B510" r:id="rId509"/>
    <hyperlink display="https://my.zakupivli.pro/remote/dispatcher/state_purchase_lot_view/1842568" ref="B511" r:id="rId510"/>
    <hyperlink display="https://my.zakupivli.pro/remote/dispatcher/state_purchase_lot_view/1842563" ref="B512" r:id="rId511"/>
    <hyperlink display="https://my.zakupivli.pro/remote/dispatcher/state_purchase_lot_view/1842552" ref="B513" r:id="rId512"/>
    <hyperlink display="https://my.zakupivli.pro/remote/dispatcher/state_purchase_lot_view/1842552" ref="B514" r:id="rId513"/>
    <hyperlink display="https://my.zakupivli.pro/remote/dispatcher/state_purchase_lot_view/1842552" ref="B515" r:id="rId514"/>
    <hyperlink display="https://my.zakupivli.pro/remote/dispatcher/state_purchase_lot_view/1842552" ref="B516" r:id="rId515"/>
    <hyperlink display="https://my.zakupivli.pro/remote/dispatcher/state_purchase_lot_view/1842525" ref="B517" r:id="rId516"/>
    <hyperlink display="https://my.zakupivli.pro/remote/dispatcher/state_purchase_lot_view/1842394" ref="B518" r:id="rId517"/>
    <hyperlink display="https://my.zakupivli.pro/remote/dispatcher/state_purchase_lot_view/1842273" ref="B519" r:id="rId518"/>
    <hyperlink display="https://my.zakupivli.pro/remote/dispatcher/state_purchase_lot_view/1842045" ref="B520" r:id="rId519"/>
    <hyperlink display="https://my.zakupivli.pro/remote/dispatcher/state_purchase_lot_view/1842045" ref="B521" r:id="rId520"/>
    <hyperlink display="https://my.zakupivli.pro/remote/dispatcher/state_purchase_lot_view/1842045" ref="B522" r:id="rId521"/>
    <hyperlink display="https://my.zakupivli.pro/remote/dispatcher/state_purchase_lot_view/1842030" ref="B523" r:id="rId522"/>
    <hyperlink display="https://my.zakupivli.pro/remote/dispatcher/state_purchase_lot_view/1842009" ref="B524" r:id="rId523"/>
    <hyperlink display="https://my.zakupivli.pro/remote/dispatcher/state_purchase_lot_view/1841913" ref="B525" r:id="rId524"/>
    <hyperlink display="https://my.zakupivli.pro/remote/dispatcher/state_purchase_lot_view/1841913" ref="B526" r:id="rId525"/>
    <hyperlink display="https://my.zakupivli.pro/remote/dispatcher/state_purchase_lot_view/1841891" ref="B527" r:id="rId526"/>
    <hyperlink display="https://my.zakupivli.pro/remote/dispatcher/state_purchase_lot_view/1841883" ref="B528" r:id="rId527"/>
    <hyperlink display="https://my.zakupivli.pro/remote/dispatcher/state_purchase_lot_view/1841869" ref="B529" r:id="rId528"/>
    <hyperlink display="https://my.zakupivli.pro/remote/dispatcher/state_purchase_lot_view/1841778" ref="B530" r:id="rId529"/>
    <hyperlink display="https://my.zakupivli.pro/remote/dispatcher/state_purchase_lot_view/1841778" ref="B531" r:id="rId530"/>
    <hyperlink display="https://my.zakupivli.pro/remote/dispatcher/state_purchase_lot_view/1841778" ref="B532" r:id="rId531"/>
    <hyperlink display="https://my.zakupivli.pro/remote/dispatcher/state_purchase_lot_view/1841778" ref="B533" r:id="rId532"/>
    <hyperlink display="https://my.zakupivli.pro/remote/dispatcher/state_purchase_lot_view/1841778" ref="B534" r:id="rId533"/>
    <hyperlink display="https://my.zakupivli.pro/remote/dispatcher/state_purchase_lot_view/1841778" ref="B535" r:id="rId534"/>
    <hyperlink display="https://my.zakupivli.pro/remote/dispatcher/state_purchase_lot_view/1841730" ref="B536" r:id="rId535"/>
    <hyperlink display="https://my.zakupivli.pro/remote/dispatcher/state_purchase_lot_view/1841703" ref="B537" r:id="rId536"/>
    <hyperlink display="https://my.zakupivli.pro/remote/dispatcher/state_purchase_lot_view/1841640" ref="B538" r:id="rId537"/>
    <hyperlink display="https://my.zakupivli.pro/remote/dispatcher/state_purchase_lot_view/1841590" ref="B539" r:id="rId538"/>
    <hyperlink display="https://my.zakupivli.pro/remote/dispatcher/state_purchase_lot_view/1841527" ref="B540" r:id="rId539"/>
    <hyperlink display="https://my.zakupivli.pro/remote/dispatcher/state_purchase_lot_view/1841457" ref="B541" r:id="rId540"/>
    <hyperlink display="https://my.zakupivli.pro/remote/dispatcher/state_purchase_lot_view/1841447" ref="B542" r:id="rId541"/>
    <hyperlink display="https://my.zakupivli.pro/remote/dispatcher/state_purchase_lot_view/1841435" ref="B543" r:id="rId542"/>
    <hyperlink display="https://my.zakupivli.pro/remote/dispatcher/state_purchase_lot_view/1841435" ref="B544" r:id="rId543"/>
    <hyperlink display="https://my.zakupivli.pro/remote/dispatcher/state_purchase_lot_view/1841435" ref="B545" r:id="rId544"/>
    <hyperlink display="https://my.zakupivli.pro/remote/dispatcher/state_purchase_lot_view/1841320" ref="B546" r:id="rId545"/>
    <hyperlink display="https://my.zakupivli.pro/remote/dispatcher/state_purchase_lot_view/1841259" ref="B547" r:id="rId546"/>
    <hyperlink display="https://my.zakupivli.pro/remote/dispatcher/state_purchase_lot_view/1840091" ref="B548" r:id="rId547"/>
    <hyperlink display="https://my.zakupivli.pro/remote/dispatcher/state_purchase_lot_view/1838647" ref="B549" r:id="rId548"/>
    <hyperlink display="https://my.zakupivli.pro/remote/dispatcher/state_purchase_lot_view/1837803" ref="B550" r:id="rId549"/>
    <hyperlink display="https://my.zakupivli.pro/remote/dispatcher/state_purchase_lot_view/1837803" ref="B551" r:id="rId550"/>
    <hyperlink display="https://my.zakupivli.pro/remote/dispatcher/state_purchase_lot_view/1837803" ref="B552" r:id="rId551"/>
    <hyperlink display="https://my.zakupivli.pro/remote/dispatcher/state_purchase_lot_view/1837803" ref="B553" r:id="rId552"/>
    <hyperlink display="https://my.zakupivli.pro/remote/dispatcher/state_purchase_lot_view/1837803" ref="B554" r:id="rId553"/>
    <hyperlink display="https://my.zakupivli.pro/remote/dispatcher/state_purchase_lot_view/1837803" ref="B555" r:id="rId554"/>
    <hyperlink display="https://my.zakupivli.pro/remote/dispatcher/state_purchase_lot_view/1837803" ref="B556" r:id="rId555"/>
    <hyperlink display="https://my.zakupivli.pro/remote/dispatcher/state_purchase_lot_view/1835785" ref="B557" r:id="rId556"/>
    <hyperlink display="https://my.zakupivli.pro/remote/dispatcher/state_purchase_lot_view/1835785" ref="B558" r:id="rId557"/>
    <hyperlink display="https://my.zakupivli.pro/remote/dispatcher/state_purchase_lot_view/1832812" ref="B559" r:id="rId558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2025-11-26T02:01:08Z</dcterms:created>
  <dcterms:modified xmlns:dcterms="http://purl.org/dc/terms/" xmlns:xsi="http://www.w3.org/2001/XMLSchema-instance" xsi:type="dcterms:W3CDTF">2025-11-26T02:01:08Z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